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 Lynch\Dropbox\Peter\ASM Website\Topics\Template Page\"/>
    </mc:Choice>
  </mc:AlternateContent>
  <bookViews>
    <workbookView xWindow="0" yWindow="0" windowWidth="33750" windowHeight="19515"/>
  </bookViews>
  <sheets>
    <sheet name="3 Statement Model" sheetId="1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40218.8268634259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_xlnm.Print_Area" localSheetId="0">'3 Statement Model'!$B$1:$L$138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G8" i="1"/>
  <c r="H10" i="1"/>
  <c r="H50" i="1" s="1"/>
  <c r="F11" i="1"/>
  <c r="K11" i="1" s="1"/>
  <c r="G11" i="1"/>
  <c r="H11" i="1"/>
  <c r="I11" i="1"/>
  <c r="J11" i="1"/>
  <c r="F13" i="1"/>
  <c r="G13" i="1"/>
  <c r="G14" i="1" s="1"/>
  <c r="F14" i="1"/>
  <c r="F17" i="1"/>
  <c r="I17" i="1" s="1"/>
  <c r="G17" i="1"/>
  <c r="H17" i="1"/>
  <c r="H16" i="1" s="1"/>
  <c r="F19" i="1"/>
  <c r="G19" i="1"/>
  <c r="G23" i="1" s="1"/>
  <c r="G28" i="1" s="1"/>
  <c r="F23" i="1"/>
  <c r="F28" i="1"/>
  <c r="F30" i="1"/>
  <c r="F33" i="1" s="1"/>
  <c r="H32" i="1"/>
  <c r="I32" i="1" s="1"/>
  <c r="J32" i="1" s="1"/>
  <c r="K32" i="1" s="1"/>
  <c r="L32" i="1" s="1"/>
  <c r="F35" i="1"/>
  <c r="F73" i="1" s="1"/>
  <c r="G35" i="1"/>
  <c r="H35" i="1"/>
  <c r="I35" i="1"/>
  <c r="J35" i="1"/>
  <c r="J73" i="1" s="1"/>
  <c r="K35" i="1"/>
  <c r="L35" i="1"/>
  <c r="H41" i="1"/>
  <c r="I41" i="1" s="1"/>
  <c r="J41" i="1" s="1"/>
  <c r="K41" i="1" s="1"/>
  <c r="L41" i="1" s="1"/>
  <c r="F42" i="1"/>
  <c r="F47" i="1" s="1"/>
  <c r="G42" i="1"/>
  <c r="G47" i="1" s="1"/>
  <c r="G66" i="1" s="1"/>
  <c r="F53" i="1"/>
  <c r="F58" i="1" s="1"/>
  <c r="F65" i="1" s="1"/>
  <c r="G53" i="1"/>
  <c r="H56" i="1"/>
  <c r="G58" i="1"/>
  <c r="G65" i="1" s="1"/>
  <c r="H60" i="1"/>
  <c r="I60" i="1" s="1"/>
  <c r="H61" i="1"/>
  <c r="I61" i="1"/>
  <c r="J61" i="1" s="1"/>
  <c r="K61" i="1" s="1"/>
  <c r="L61" i="1" s="1"/>
  <c r="F63" i="1"/>
  <c r="G63" i="1"/>
  <c r="F69" i="1"/>
  <c r="H69" i="1" s="1"/>
  <c r="H39" i="1" s="1"/>
  <c r="G69" i="1"/>
  <c r="F70" i="1"/>
  <c r="H70" i="1" s="1"/>
  <c r="G70" i="1"/>
  <c r="F71" i="1"/>
  <c r="I71" i="1" s="1"/>
  <c r="G71" i="1"/>
  <c r="H71" i="1"/>
  <c r="G73" i="1"/>
  <c r="H73" i="1"/>
  <c r="I73" i="1"/>
  <c r="K73" i="1"/>
  <c r="L73" i="1"/>
  <c r="H90" i="1"/>
  <c r="H91" i="1"/>
  <c r="H99" i="1"/>
  <c r="B103" i="1"/>
  <c r="F106" i="1"/>
  <c r="G106" i="1"/>
  <c r="G130" i="1" s="1"/>
  <c r="H106" i="1"/>
  <c r="I106" i="1"/>
  <c r="I130" i="1" s="1"/>
  <c r="J106" i="1"/>
  <c r="J130" i="1" s="1"/>
  <c r="K106" i="1"/>
  <c r="K130" i="1" s="1"/>
  <c r="L106" i="1"/>
  <c r="H108" i="1"/>
  <c r="F113" i="1"/>
  <c r="G113" i="1"/>
  <c r="F117" i="1"/>
  <c r="G117" i="1"/>
  <c r="H125" i="1" s="1"/>
  <c r="H117" i="1"/>
  <c r="H95" i="1" s="1"/>
  <c r="H110" i="1" s="1"/>
  <c r="I117" i="1"/>
  <c r="I56" i="1" s="1"/>
  <c r="F118" i="1"/>
  <c r="G118" i="1"/>
  <c r="H118" i="1"/>
  <c r="H52" i="1" s="1"/>
  <c r="I118" i="1"/>
  <c r="I52" i="1" s="1"/>
  <c r="J118" i="1"/>
  <c r="K118" i="1" s="1"/>
  <c r="F130" i="1"/>
  <c r="H130" i="1"/>
  <c r="L130" i="1"/>
  <c r="H132" i="1"/>
  <c r="I133" i="1"/>
  <c r="I90" i="1" s="1"/>
  <c r="I91" i="1" s="1"/>
  <c r="J133" i="1"/>
  <c r="J90" i="1" s="1"/>
  <c r="J91" i="1" s="1"/>
  <c r="K133" i="1"/>
  <c r="L133" i="1" s="1"/>
  <c r="L90" i="1" s="1"/>
  <c r="L91" i="1" s="1"/>
  <c r="F136" i="1"/>
  <c r="H136" i="1" s="1"/>
  <c r="H135" i="1" s="1"/>
  <c r="G136" i="1"/>
  <c r="J60" i="1" l="1"/>
  <c r="H85" i="1"/>
  <c r="F66" i="1"/>
  <c r="H79" i="1"/>
  <c r="H31" i="1"/>
  <c r="H138" i="1"/>
  <c r="L118" i="1"/>
  <c r="L52" i="1" s="1"/>
  <c r="K52" i="1"/>
  <c r="H83" i="1"/>
  <c r="I39" i="1"/>
  <c r="I16" i="1"/>
  <c r="I10" i="1"/>
  <c r="J7" i="1"/>
  <c r="I13" i="1"/>
  <c r="L69" i="1"/>
  <c r="L136" i="1"/>
  <c r="K90" i="1"/>
  <c r="K91" i="1" s="1"/>
  <c r="L70" i="1"/>
  <c r="K69" i="1"/>
  <c r="H40" i="1"/>
  <c r="G30" i="1"/>
  <c r="G33" i="1" s="1"/>
  <c r="H13" i="1"/>
  <c r="K70" i="1"/>
  <c r="J69" i="1"/>
  <c r="L17" i="1"/>
  <c r="L71" i="1"/>
  <c r="J136" i="1"/>
  <c r="J135" i="1" s="1"/>
  <c r="K71" i="1"/>
  <c r="J70" i="1"/>
  <c r="I69" i="1"/>
  <c r="K17" i="1"/>
  <c r="K136" i="1"/>
  <c r="I125" i="1"/>
  <c r="I136" i="1"/>
  <c r="I135" i="1" s="1"/>
  <c r="I95" i="1"/>
  <c r="I110" i="1" s="1"/>
  <c r="J71" i="1"/>
  <c r="I70" i="1"/>
  <c r="J17" i="1"/>
  <c r="L11" i="1"/>
  <c r="J52" i="1"/>
  <c r="J117" i="1"/>
  <c r="J56" i="1" l="1"/>
  <c r="K117" i="1"/>
  <c r="J95" i="1"/>
  <c r="J110" i="1" s="1"/>
  <c r="K125" i="1"/>
  <c r="H14" i="1"/>
  <c r="H19" i="1"/>
  <c r="H84" i="1"/>
  <c r="I14" i="1"/>
  <c r="I19" i="1"/>
  <c r="K60" i="1"/>
  <c r="J83" i="1"/>
  <c r="I83" i="1"/>
  <c r="J79" i="1"/>
  <c r="J31" i="1"/>
  <c r="J10" i="1"/>
  <c r="J39" i="1"/>
  <c r="J16" i="1"/>
  <c r="J13" i="1"/>
  <c r="K7" i="1"/>
  <c r="I132" i="1"/>
  <c r="I138" i="1" s="1"/>
  <c r="H45" i="1"/>
  <c r="J125" i="1"/>
  <c r="I79" i="1"/>
  <c r="I31" i="1"/>
  <c r="I40" i="1"/>
  <c r="I50" i="1"/>
  <c r="K10" i="1" l="1"/>
  <c r="K39" i="1"/>
  <c r="K13" i="1"/>
  <c r="K16" i="1"/>
  <c r="L7" i="1"/>
  <c r="J19" i="1"/>
  <c r="J14" i="1"/>
  <c r="H30" i="1"/>
  <c r="H33" i="1" s="1"/>
  <c r="K135" i="1"/>
  <c r="J132" i="1"/>
  <c r="J138" i="1" s="1"/>
  <c r="I45" i="1"/>
  <c r="I85" i="1"/>
  <c r="J84" i="1"/>
  <c r="K56" i="1"/>
  <c r="L117" i="1"/>
  <c r="K95" i="1"/>
  <c r="K110" i="1" s="1"/>
  <c r="L125" i="1"/>
  <c r="L60" i="1"/>
  <c r="I30" i="1"/>
  <c r="I33" i="1" s="1"/>
  <c r="J50" i="1"/>
  <c r="J40" i="1"/>
  <c r="I84" i="1"/>
  <c r="J30" i="1" l="1"/>
  <c r="J33" i="1" s="1"/>
  <c r="K132" i="1"/>
  <c r="K138" i="1" s="1"/>
  <c r="J45" i="1"/>
  <c r="J85" i="1"/>
  <c r="K79" i="1"/>
  <c r="K31" i="1"/>
  <c r="K19" i="1"/>
  <c r="K14" i="1"/>
  <c r="L56" i="1"/>
  <c r="L95" i="1"/>
  <c r="L110" i="1" s="1"/>
  <c r="L83" i="1"/>
  <c r="L13" i="1"/>
  <c r="L10" i="1"/>
  <c r="L39" i="1"/>
  <c r="L16" i="1"/>
  <c r="L135" i="1"/>
  <c r="K83" i="1"/>
  <c r="K50" i="1"/>
  <c r="K40" i="1"/>
  <c r="K85" i="1" l="1"/>
  <c r="L19" i="1"/>
  <c r="L14" i="1"/>
  <c r="K84" i="1"/>
  <c r="L31" i="1"/>
  <c r="L79" i="1"/>
  <c r="K45" i="1"/>
  <c r="L132" i="1"/>
  <c r="L138" i="1" s="1"/>
  <c r="L45" i="1" s="1"/>
  <c r="K30" i="1"/>
  <c r="K33" i="1" s="1"/>
  <c r="L40" i="1"/>
  <c r="L84" i="1" s="1"/>
  <c r="L50" i="1"/>
  <c r="L85" i="1" l="1"/>
  <c r="L30" i="1"/>
  <c r="L33" i="1" s="1"/>
  <c r="H21" i="1" l="1"/>
  <c r="I21" i="1"/>
  <c r="J21" i="1"/>
  <c r="K21" i="1"/>
  <c r="L21" i="1"/>
  <c r="H23" i="1"/>
  <c r="I23" i="1"/>
  <c r="J23" i="1"/>
  <c r="K23" i="1"/>
  <c r="L23" i="1"/>
  <c r="H25" i="1"/>
  <c r="I25" i="1"/>
  <c r="J25" i="1"/>
  <c r="K25" i="1"/>
  <c r="L25" i="1"/>
  <c r="H28" i="1"/>
  <c r="I28" i="1"/>
  <c r="J28" i="1"/>
  <c r="K28" i="1"/>
  <c r="L28" i="1"/>
  <c r="H38" i="1"/>
  <c r="I38" i="1"/>
  <c r="J38" i="1"/>
  <c r="K38" i="1"/>
  <c r="L38" i="1"/>
  <c r="H42" i="1"/>
  <c r="I42" i="1"/>
  <c r="J42" i="1"/>
  <c r="K42" i="1"/>
  <c r="L42" i="1"/>
  <c r="H47" i="1"/>
  <c r="I47" i="1"/>
  <c r="J47" i="1"/>
  <c r="K47" i="1"/>
  <c r="L47" i="1"/>
  <c r="H51" i="1"/>
  <c r="I51" i="1"/>
  <c r="J51" i="1"/>
  <c r="K51" i="1"/>
  <c r="L51" i="1"/>
  <c r="H53" i="1"/>
  <c r="I53" i="1"/>
  <c r="J53" i="1"/>
  <c r="K53" i="1"/>
  <c r="L53" i="1"/>
  <c r="H58" i="1"/>
  <c r="I58" i="1"/>
  <c r="J58" i="1"/>
  <c r="K58" i="1"/>
  <c r="L58" i="1"/>
  <c r="H62" i="1"/>
  <c r="I62" i="1"/>
  <c r="J62" i="1"/>
  <c r="K62" i="1"/>
  <c r="L62" i="1"/>
  <c r="H63" i="1"/>
  <c r="I63" i="1"/>
  <c r="J63" i="1"/>
  <c r="K63" i="1"/>
  <c r="L63" i="1"/>
  <c r="H65" i="1"/>
  <c r="I65" i="1"/>
  <c r="J65" i="1"/>
  <c r="K65" i="1"/>
  <c r="L65" i="1"/>
  <c r="H66" i="1"/>
  <c r="I66" i="1"/>
  <c r="J66" i="1"/>
  <c r="K66" i="1"/>
  <c r="L66" i="1"/>
  <c r="H76" i="1"/>
  <c r="I76" i="1"/>
  <c r="J76" i="1"/>
  <c r="K76" i="1"/>
  <c r="L76" i="1"/>
  <c r="H87" i="1"/>
  <c r="I87" i="1"/>
  <c r="J87" i="1"/>
  <c r="K87" i="1"/>
  <c r="L87" i="1"/>
  <c r="H94" i="1"/>
  <c r="I94" i="1"/>
  <c r="J94" i="1"/>
  <c r="K94" i="1"/>
  <c r="L94" i="1"/>
  <c r="H96" i="1"/>
  <c r="I96" i="1"/>
  <c r="J96" i="1"/>
  <c r="K96" i="1"/>
  <c r="L96" i="1"/>
  <c r="H98" i="1"/>
  <c r="I98" i="1"/>
  <c r="J98" i="1"/>
  <c r="K98" i="1"/>
  <c r="L98" i="1"/>
  <c r="I99" i="1"/>
  <c r="J99" i="1"/>
  <c r="K99" i="1"/>
  <c r="L99" i="1"/>
  <c r="H100" i="1"/>
  <c r="I100" i="1"/>
  <c r="J100" i="1"/>
  <c r="K100" i="1"/>
  <c r="L100" i="1"/>
  <c r="I108" i="1"/>
  <c r="J108" i="1"/>
  <c r="K108" i="1"/>
  <c r="L108" i="1"/>
  <c r="H109" i="1"/>
  <c r="I109" i="1"/>
  <c r="J109" i="1"/>
  <c r="K109" i="1"/>
  <c r="L109" i="1"/>
  <c r="H112" i="1"/>
  <c r="I112" i="1"/>
  <c r="J112" i="1"/>
  <c r="K112" i="1"/>
  <c r="L112" i="1"/>
  <c r="H113" i="1"/>
  <c r="I113" i="1"/>
  <c r="J113" i="1"/>
  <c r="K113" i="1"/>
  <c r="L113" i="1"/>
  <c r="H126" i="1"/>
  <c r="I126" i="1"/>
  <c r="J126" i="1"/>
  <c r="K126" i="1"/>
  <c r="L126" i="1"/>
  <c r="H128" i="1"/>
  <c r="I128" i="1"/>
  <c r="J128" i="1"/>
  <c r="K128" i="1"/>
  <c r="L128" i="1"/>
</calcChain>
</file>

<file path=xl/sharedStrings.xml><?xml version="1.0" encoding="utf-8"?>
<sst xmlns="http://schemas.openxmlformats.org/spreadsheetml/2006/main" count="119" uniqueCount="96">
  <si>
    <t>End: PP&amp;E, Net of Accum. Depreciation</t>
  </si>
  <si>
    <t>Depreciation as % of Revenues</t>
  </si>
  <si>
    <t>Used To Project</t>
  </si>
  <si>
    <t>Less: Depreciation</t>
  </si>
  <si>
    <t>Plus: Capital Expenditures</t>
  </si>
  <si>
    <t>Beg: PP&amp;E, Net of Accum. Depreciation</t>
  </si>
  <si>
    <t>PP&amp;E SCHEDULE</t>
  </si>
  <si>
    <t>x</t>
  </si>
  <si>
    <t>Total Interest Expense</t>
  </si>
  <si>
    <t>Interest Expense on Line of Credit</t>
  </si>
  <si>
    <t>Interest Expense on Long Term Debt</t>
  </si>
  <si>
    <t>Interest Rate on Line of Credit</t>
  </si>
  <si>
    <t>Interest Rate on Long Term Debt</t>
  </si>
  <si>
    <t>Interest Expense</t>
  </si>
  <si>
    <t>Current Portion of Long Term Debt</t>
  </si>
  <si>
    <t>Long Term Debt, Net of Current Maturities</t>
  </si>
  <si>
    <t>Debt</t>
  </si>
  <si>
    <t>Line of Credit</t>
  </si>
  <si>
    <t>Total Cash Available or (Required) from L.O.C.</t>
  </si>
  <si>
    <t>Less: Minimum Cash Balance</t>
  </si>
  <si>
    <t>Plus: Free Cash Flow from Financing (BEFORE L.O.C.)</t>
  </si>
  <si>
    <t>Plus: Free Cash Flow from Operations and Investing</t>
  </si>
  <si>
    <t>Cash Balance @ Beg of Year (End of Last Year)</t>
  </si>
  <si>
    <t>DEBT SCHEDULE</t>
  </si>
  <si>
    <t>(000s)</t>
  </si>
  <si>
    <t>Supporting Schedules</t>
  </si>
  <si>
    <t>Ending Cash Balance</t>
  </si>
  <si>
    <t>Beginning Cash Balance</t>
  </si>
  <si>
    <t>Net Cash Flow</t>
  </si>
  <si>
    <t>Net Cash Provided by (Used in) Fnce Activities</t>
  </si>
  <si>
    <t>Long Term Debt</t>
  </si>
  <si>
    <t>Revolving Credit Facility (Line of Credit)</t>
  </si>
  <si>
    <t>CASH FLOW FROM FINANCING ACTIVITIES</t>
  </si>
  <si>
    <t>Net Cash Used in Investing Activities</t>
  </si>
  <si>
    <t>Capital Expenditures - Purchase of PP&amp;E</t>
  </si>
  <si>
    <t>CASH FLOW FROM INVESTING ACTIVITIES</t>
  </si>
  <si>
    <t>Net Cash Provided by Operating Activities</t>
  </si>
  <si>
    <t>Accounts Payable</t>
  </si>
  <si>
    <t>Inventory</t>
  </si>
  <si>
    <t>Accounts Receivable</t>
  </si>
  <si>
    <t>Changes in Working Capital</t>
  </si>
  <si>
    <t>Amortization</t>
  </si>
  <si>
    <t xml:space="preserve">Depreciation </t>
  </si>
  <si>
    <t>Add Back Non-Cash Items</t>
  </si>
  <si>
    <t>Net Income</t>
  </si>
  <si>
    <t>CASH FLOW FROM OPERATING ACTIVITIES</t>
  </si>
  <si>
    <t>CASH FLOW STATEMENT</t>
  </si>
  <si>
    <t>AP Days</t>
  </si>
  <si>
    <t>Inventory Days</t>
  </si>
  <si>
    <t>AR Days</t>
  </si>
  <si>
    <t>BALANCE SHEET ASSUMPTIONS</t>
  </si>
  <si>
    <t>Check</t>
  </si>
  <si>
    <t>TOTAL LIABILITIES &amp; EQUITY</t>
  </si>
  <si>
    <t>TOTAL EQUITY</t>
  </si>
  <si>
    <t>Retained Earnings</t>
  </si>
  <si>
    <t>Additional Paid In Capital</t>
  </si>
  <si>
    <t>Common Stock</t>
  </si>
  <si>
    <t>TOTAL LIABILITIES</t>
  </si>
  <si>
    <t>Long Term Liabilities</t>
  </si>
  <si>
    <t>Total Current Liabilities</t>
  </si>
  <si>
    <t>Current Maturities of Long Term Debt</t>
  </si>
  <si>
    <t>Current Liabilities</t>
  </si>
  <si>
    <t>TOTAL ASSETS</t>
  </si>
  <si>
    <t>PP&amp;E, Net of Accum. Depreciation</t>
  </si>
  <si>
    <t>Fixed Assets</t>
  </si>
  <si>
    <t>Total Current Assets</t>
  </si>
  <si>
    <t>Prepaid Expenses</t>
  </si>
  <si>
    <t>Cash</t>
  </si>
  <si>
    <t>Current Assets</t>
  </si>
  <si>
    <t>BALANCE SHEET</t>
  </si>
  <si>
    <t>EBITDA</t>
  </si>
  <si>
    <t>Operating Income (EBIT)</t>
  </si>
  <si>
    <t>NM</t>
  </si>
  <si>
    <t>Tax Rate</t>
  </si>
  <si>
    <t>Income Tax Expense</t>
  </si>
  <si>
    <t>Pretax Income</t>
  </si>
  <si>
    <t>ON</t>
  </si>
  <si>
    <t>% of Sales</t>
  </si>
  <si>
    <t>Operating Expenses (SG&amp;A)</t>
  </si>
  <si>
    <t>Gross Profit</t>
  </si>
  <si>
    <t>Cost of Goods Sold</t>
  </si>
  <si>
    <t>NA</t>
  </si>
  <si>
    <t>Growth (%)</t>
  </si>
  <si>
    <t>Revenue</t>
  </si>
  <si>
    <t>20X7</t>
  </si>
  <si>
    <t>20X6</t>
  </si>
  <si>
    <t>20X5</t>
  </si>
  <si>
    <t>20X4</t>
  </si>
  <si>
    <t>20X3</t>
  </si>
  <si>
    <t>20X2</t>
  </si>
  <si>
    <t>20X1</t>
  </si>
  <si>
    <t>INCOME STATEMENT</t>
  </si>
  <si>
    <t>Projected</t>
  </si>
  <si>
    <t>Historical</t>
  </si>
  <si>
    <t>Company Name</t>
  </si>
  <si>
    <t>Integrated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</si>
</sst>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_);[Red]\(#,##0.0\)"/>
  </numFmts>
  <fonts count="2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3333CC"/>
      <name val="Arial"/>
      <family val="2"/>
    </font>
    <font>
      <sz val="8"/>
      <color theme="4"/>
      <name val="Arial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7"/>
      <color theme="1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8"/>
      <color theme="4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i/>
      <sz val="8"/>
      <color rgb="FF3333CC"/>
      <name val="Arial"/>
      <family val="2"/>
    </font>
    <font>
      <i/>
      <sz val="8"/>
      <name val="Arial"/>
      <family val="2"/>
    </font>
    <font>
      <b/>
      <sz val="8"/>
      <color rgb="FF3333CC"/>
      <name val="Arial"/>
      <family val="2"/>
    </font>
    <font>
      <i/>
      <sz val="6"/>
      <color theme="1"/>
      <name val="Arial"/>
      <family val="2"/>
    </font>
    <font>
      <b/>
      <sz val="10"/>
      <color rgb="FF3333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F497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38" fontId="1" fillId="0" borderId="1" xfId="0" applyNumberFormat="1" applyFont="1" applyBorder="1"/>
    <xf numFmtId="0" fontId="0" fillId="0" borderId="1" xfId="0" applyBorder="1"/>
    <xf numFmtId="38" fontId="1" fillId="0" borderId="0" xfId="0" applyNumberFormat="1" applyFont="1"/>
    <xf numFmtId="0" fontId="2" fillId="0" borderId="0" xfId="0" applyFont="1"/>
    <xf numFmtId="10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38" fontId="0" fillId="2" borderId="0" xfId="0" applyNumberFormat="1" applyFont="1" applyFill="1" applyAlignment="1">
      <alignment horizontal="centerContinuous"/>
    </xf>
    <xf numFmtId="38" fontId="1" fillId="2" borderId="0" xfId="0" applyNumberFormat="1" applyFont="1" applyFill="1" applyAlignment="1">
      <alignment horizontal="centerContinuous"/>
    </xf>
    <xf numFmtId="38" fontId="3" fillId="0" borderId="0" xfId="0" applyNumberFormat="1" applyFont="1"/>
    <xf numFmtId="38" fontId="4" fillId="0" borderId="0" xfId="0" applyNumberFormat="1" applyFont="1"/>
    <xf numFmtId="38" fontId="3" fillId="3" borderId="0" xfId="0" applyNumberFormat="1" applyFont="1" applyFill="1"/>
    <xf numFmtId="38" fontId="0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Border="1"/>
    <xf numFmtId="0" fontId="0" fillId="0" borderId="0" xfId="0" applyAlignment="1">
      <alignment horizontal="left" indent="1"/>
    </xf>
    <xf numFmtId="164" fontId="3" fillId="3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0" xfId="0" applyFont="1"/>
    <xf numFmtId="38" fontId="1" fillId="0" borderId="0" xfId="0" applyNumberFormat="1" applyFont="1" applyBorder="1"/>
    <xf numFmtId="0" fontId="1" fillId="0" borderId="0" xfId="0" applyFont="1" applyBorder="1"/>
    <xf numFmtId="38" fontId="6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indent="1"/>
    </xf>
    <xf numFmtId="38" fontId="2" fillId="0" borderId="0" xfId="0" applyNumberFormat="1" applyFont="1" applyAlignment="1">
      <alignment horizontal="right"/>
    </xf>
    <xf numFmtId="0" fontId="0" fillId="0" borderId="0" xfId="0" applyFont="1" applyAlignment="1">
      <alignment horizontal="left" indent="1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38" fontId="0" fillId="0" borderId="1" xfId="0" applyNumberFormat="1" applyBorder="1"/>
    <xf numFmtId="38" fontId="0" fillId="0" borderId="2" xfId="0" applyNumberFormat="1" applyBorder="1"/>
    <xf numFmtId="0" fontId="0" fillId="0" borderId="2" xfId="0" applyBorder="1"/>
    <xf numFmtId="38" fontId="0" fillId="0" borderId="0" xfId="0" applyNumberFormat="1"/>
    <xf numFmtId="38" fontId="1" fillId="0" borderId="3" xfId="0" applyNumberFormat="1" applyFont="1" applyBorder="1"/>
    <xf numFmtId="0" fontId="0" fillId="0" borderId="3" xfId="0" applyBorder="1"/>
    <xf numFmtId="0" fontId="1" fillId="0" borderId="3" xfId="0" applyFont="1" applyBorder="1" applyAlignment="1">
      <alignment horizontal="left" indent="3"/>
    </xf>
    <xf numFmtId="0" fontId="0" fillId="0" borderId="0" xfId="0" applyAlignment="1">
      <alignment horizontal="left" indent="2"/>
    </xf>
    <xf numFmtId="0" fontId="1" fillId="0" borderId="0" xfId="0" applyFont="1" applyBorder="1" applyAlignment="1">
      <alignment horizontal="left" indent="3"/>
    </xf>
    <xf numFmtId="0" fontId="0" fillId="0" borderId="0" xfId="0" applyBorder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0" fillId="0" borderId="4" xfId="0" applyBorder="1"/>
    <xf numFmtId="38" fontId="0" fillId="0" borderId="0" xfId="0" applyNumberFormat="1" applyFont="1" applyFill="1"/>
    <xf numFmtId="38" fontId="11" fillId="0" borderId="4" xfId="0" applyNumberFormat="1" applyFont="1" applyFill="1" applyBorder="1"/>
    <xf numFmtId="38" fontId="11" fillId="0" borderId="0" xfId="0" applyNumberFormat="1" applyFont="1" applyFill="1"/>
    <xf numFmtId="0" fontId="0" fillId="0" borderId="0" xfId="0" applyFill="1" applyAlignment="1">
      <alignment horizontal="left" indent="1"/>
    </xf>
    <xf numFmtId="0" fontId="0" fillId="0" borderId="0" xfId="0" applyFill="1"/>
    <xf numFmtId="38" fontId="12" fillId="0" borderId="4" xfId="0" applyNumberFormat="1" applyFont="1" applyFill="1" applyBorder="1"/>
    <xf numFmtId="38" fontId="12" fillId="0" borderId="0" xfId="0" applyNumberFormat="1" applyFont="1" applyFill="1"/>
    <xf numFmtId="38" fontId="12" fillId="0" borderId="4" xfId="0" applyNumberFormat="1" applyFont="1" applyBorder="1"/>
    <xf numFmtId="38" fontId="12" fillId="0" borderId="0" xfId="0" applyNumberFormat="1" applyFont="1"/>
    <xf numFmtId="0" fontId="7" fillId="0" borderId="0" xfId="0" applyFont="1"/>
    <xf numFmtId="165" fontId="13" fillId="0" borderId="0" xfId="0" applyNumberFormat="1" applyFont="1"/>
    <xf numFmtId="165" fontId="13" fillId="0" borderId="4" xfId="0" applyNumberFormat="1" applyFont="1" applyBorder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center"/>
    </xf>
    <xf numFmtId="38" fontId="14" fillId="0" borderId="0" xfId="0" applyNumberFormat="1" applyFont="1"/>
    <xf numFmtId="38" fontId="14" fillId="0" borderId="4" xfId="0" applyNumberFormat="1" applyFont="1" applyBorder="1"/>
    <xf numFmtId="38" fontId="14" fillId="0" borderId="3" xfId="0" applyNumberFormat="1" applyFont="1" applyBorder="1"/>
    <xf numFmtId="38" fontId="14" fillId="0" borderId="5" xfId="0" applyNumberFormat="1" applyFont="1" applyBorder="1"/>
    <xf numFmtId="0" fontId="1" fillId="0" borderId="3" xfId="0" applyFont="1" applyBorder="1"/>
    <xf numFmtId="38" fontId="3" fillId="3" borderId="4" xfId="0" applyNumberFormat="1" applyFont="1" applyFill="1" applyBorder="1"/>
    <xf numFmtId="0" fontId="1" fillId="0" borderId="3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38" fontId="11" fillId="0" borderId="0" xfId="0" applyNumberFormat="1" applyFont="1"/>
    <xf numFmtId="38" fontId="14" fillId="0" borderId="3" xfId="0" applyNumberFormat="1" applyFont="1" applyFill="1" applyBorder="1"/>
    <xf numFmtId="38" fontId="14" fillId="0" borderId="5" xfId="0" applyNumberFormat="1" applyFont="1" applyFill="1" applyBorder="1"/>
    <xf numFmtId="0" fontId="1" fillId="0" borderId="3" xfId="0" applyFont="1" applyFill="1" applyBorder="1"/>
    <xf numFmtId="38" fontId="4" fillId="0" borderId="4" xfId="0" applyNumberFormat="1" applyFont="1" applyBorder="1"/>
    <xf numFmtId="164" fontId="15" fillId="3" borderId="0" xfId="0" applyNumberFormat="1" applyFont="1" applyFill="1"/>
    <xf numFmtId="9" fontId="16" fillId="0" borderId="4" xfId="0" applyNumberFormat="1" applyFont="1" applyFill="1" applyBorder="1" applyAlignment="1">
      <alignment horizontal="right"/>
    </xf>
    <xf numFmtId="9" fontId="16" fillId="0" borderId="0" xfId="0" applyNumberFormat="1" applyFont="1" applyFill="1" applyAlignment="1">
      <alignment horizontal="right"/>
    </xf>
    <xf numFmtId="38" fontId="17" fillId="3" borderId="4" xfId="0" applyNumberFormat="1" applyFont="1" applyFill="1" applyBorder="1"/>
    <xf numFmtId="38" fontId="17" fillId="3" borderId="0" xfId="0" applyNumberFormat="1" applyFont="1" applyFill="1"/>
    <xf numFmtId="0" fontId="15" fillId="3" borderId="6" xfId="0" applyFont="1" applyFill="1" applyBorder="1" applyAlignment="1">
      <alignment horizontal="center"/>
    </xf>
    <xf numFmtId="164" fontId="2" fillId="0" borderId="0" xfId="0" applyNumberFormat="1" applyFont="1"/>
    <xf numFmtId="164" fontId="16" fillId="0" borderId="4" xfId="0" applyNumberFormat="1" applyFont="1" applyBorder="1"/>
    <xf numFmtId="164" fontId="16" fillId="0" borderId="0" xfId="0" applyNumberFormat="1" applyFont="1"/>
    <xf numFmtId="0" fontId="1" fillId="0" borderId="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abSelected="1" zoomScaleNormal="100" workbookViewId="0"/>
  </sheetViews>
  <sheetFormatPr defaultRowHeight="10.15" x14ac:dyDescent="0.3"/>
  <cols>
    <col min="1" max="1" width="1.83203125" style="1" customWidth="1"/>
    <col min="2" max="2" width="55.33203125" customWidth="1"/>
    <col min="3" max="3" width="1.83203125" customWidth="1"/>
    <col min="4" max="4" width="10.83203125" customWidth="1"/>
    <col min="5" max="5" width="1.83203125" customWidth="1"/>
    <col min="6" max="12" width="10.83203125" customWidth="1"/>
  </cols>
  <sheetData>
    <row r="1" spans="1:12" ht="17.649999999999999" x14ac:dyDescent="0.5">
      <c r="B1" s="32" t="s">
        <v>95</v>
      </c>
      <c r="C1" s="32"/>
      <c r="D1" s="32"/>
      <c r="E1" s="32"/>
    </row>
    <row r="2" spans="1:12" ht="13.15" x14ac:dyDescent="0.4">
      <c r="B2" s="84" t="s">
        <v>94</v>
      </c>
      <c r="C2" s="84"/>
      <c r="D2" s="84"/>
      <c r="E2" s="84"/>
    </row>
    <row r="3" spans="1:12" x14ac:dyDescent="0.3">
      <c r="B3" s="17" t="s">
        <v>24</v>
      </c>
      <c r="C3" s="17"/>
      <c r="D3" s="17"/>
      <c r="E3" s="17"/>
    </row>
    <row r="4" spans="1:12" ht="9.9499999999999993" customHeight="1" x14ac:dyDescent="0.3">
      <c r="B4" s="17"/>
      <c r="C4" s="17"/>
      <c r="D4" s="17"/>
      <c r="E4" s="17"/>
      <c r="F4" s="83" t="s">
        <v>93</v>
      </c>
      <c r="G4" s="83" t="s">
        <v>93</v>
      </c>
      <c r="H4" s="83" t="s">
        <v>92</v>
      </c>
      <c r="I4" s="83" t="s">
        <v>92</v>
      </c>
      <c r="J4" s="83" t="s">
        <v>92</v>
      </c>
      <c r="K4" s="83" t="s">
        <v>92</v>
      </c>
      <c r="L4" s="83" t="s">
        <v>92</v>
      </c>
    </row>
    <row r="5" spans="1:12" x14ac:dyDescent="0.3">
      <c r="A5" s="1" t="s">
        <v>7</v>
      </c>
      <c r="B5" s="85" t="s">
        <v>91</v>
      </c>
      <c r="C5" s="85"/>
      <c r="D5" s="85"/>
      <c r="E5" s="85"/>
      <c r="F5" s="86" t="s">
        <v>90</v>
      </c>
      <c r="G5" s="86" t="s">
        <v>89</v>
      </c>
      <c r="H5" s="86" t="s">
        <v>88</v>
      </c>
      <c r="I5" s="86" t="s">
        <v>87</v>
      </c>
      <c r="J5" s="86" t="s">
        <v>86</v>
      </c>
      <c r="K5" s="86" t="s">
        <v>85</v>
      </c>
      <c r="L5" s="86" t="s">
        <v>84</v>
      </c>
    </row>
    <row r="6" spans="1:12" ht="3" customHeight="1" x14ac:dyDescent="0.3">
      <c r="B6" s="29"/>
      <c r="C6" s="29"/>
      <c r="D6" s="29"/>
      <c r="E6" s="29"/>
      <c r="F6" s="16"/>
      <c r="G6" s="82"/>
    </row>
    <row r="7" spans="1:12" x14ac:dyDescent="0.3">
      <c r="B7" s="22" t="s">
        <v>83</v>
      </c>
      <c r="C7" s="22"/>
      <c r="D7" s="22"/>
      <c r="E7" s="22"/>
      <c r="F7" s="77">
        <v>74452</v>
      </c>
      <c r="G7" s="76">
        <v>83492</v>
      </c>
      <c r="H7" s="4">
        <f>G7*(1+H8)</f>
        <v>91841.200000000012</v>
      </c>
      <c r="I7" s="4">
        <f>H7*(1+I8)</f>
        <v>101025.32000000002</v>
      </c>
      <c r="J7" s="4">
        <f>I7*(1+J8)</f>
        <v>111127.85200000003</v>
      </c>
      <c r="K7" s="4">
        <f>J7*(1+K8)</f>
        <v>122240.63720000004</v>
      </c>
      <c r="L7" s="4">
        <f>K7*(1+L8)</f>
        <v>134464.70092000006</v>
      </c>
    </row>
    <row r="8" spans="1:12" x14ac:dyDescent="0.3">
      <c r="B8" s="7" t="s">
        <v>82</v>
      </c>
      <c r="C8" s="7"/>
      <c r="D8" s="7"/>
      <c r="E8" s="7"/>
      <c r="F8" s="75" t="s">
        <v>81</v>
      </c>
      <c r="G8" s="80">
        <f>G7/F7-1</f>
        <v>0.12142051254499542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</row>
    <row r="9" spans="1:12" ht="3" customHeight="1" x14ac:dyDescent="0.3">
      <c r="F9" s="12"/>
      <c r="G9" s="72"/>
    </row>
    <row r="10" spans="1:12" x14ac:dyDescent="0.3">
      <c r="B10" s="22" t="s">
        <v>80</v>
      </c>
      <c r="C10" s="22"/>
      <c r="D10" s="22"/>
      <c r="E10" s="22"/>
      <c r="F10" s="77">
        <v>64440</v>
      </c>
      <c r="G10" s="76">
        <v>72524</v>
      </c>
      <c r="H10" s="4">
        <f>H7*H11</f>
        <v>79633.585805619732</v>
      </c>
      <c r="I10" s="4">
        <f>I7*I11</f>
        <v>87596.944386181713</v>
      </c>
      <c r="J10" s="4">
        <f>J7*J11</f>
        <v>96356.638824799884</v>
      </c>
      <c r="K10" s="4">
        <f>K7*K11</f>
        <v>105992.30270727989</v>
      </c>
      <c r="L10" s="4">
        <f>L7*L11</f>
        <v>116591.53297800789</v>
      </c>
    </row>
    <row r="11" spans="1:12" x14ac:dyDescent="0.3">
      <c r="B11" s="7" t="s">
        <v>77</v>
      </c>
      <c r="C11" s="7"/>
      <c r="D11" s="7"/>
      <c r="E11" s="7"/>
      <c r="F11" s="81">
        <f>F10/F7</f>
        <v>0.86552409606189218</v>
      </c>
      <c r="G11" s="80">
        <f>G10/G7</f>
        <v>0.86863412063431222</v>
      </c>
      <c r="H11" s="79">
        <f>AVERAGE($F$11:$G$11)</f>
        <v>0.8670791083481022</v>
      </c>
      <c r="I11" s="79">
        <f>AVERAGE($F$11:$G$11)</f>
        <v>0.8670791083481022</v>
      </c>
      <c r="J11" s="79">
        <f>AVERAGE($F$11:$G$11)</f>
        <v>0.8670791083481022</v>
      </c>
      <c r="K11" s="79">
        <f>AVERAGE($F$11:$G$11)</f>
        <v>0.8670791083481022</v>
      </c>
      <c r="L11" s="79">
        <f>AVERAGE($F$11:$G$11)</f>
        <v>0.8670791083481022</v>
      </c>
    </row>
    <row r="12" spans="1:12" ht="3" customHeight="1" x14ac:dyDescent="0.3">
      <c r="F12" s="12"/>
      <c r="G12" s="72"/>
    </row>
    <row r="13" spans="1:12" x14ac:dyDescent="0.3">
      <c r="B13" s="22" t="s">
        <v>79</v>
      </c>
      <c r="C13" s="22"/>
      <c r="D13" s="22"/>
      <c r="E13" s="22"/>
      <c r="F13" s="60">
        <f>F7-F10</f>
        <v>10012</v>
      </c>
      <c r="G13" s="61">
        <f>G7-G10</f>
        <v>10968</v>
      </c>
      <c r="H13" s="60">
        <f>H7-H10</f>
        <v>12207.61419438028</v>
      </c>
      <c r="I13" s="60">
        <f>I7-I10</f>
        <v>13428.375613818309</v>
      </c>
      <c r="J13" s="60">
        <f>J7-J10</f>
        <v>14771.213175200144</v>
      </c>
      <c r="K13" s="60">
        <f>K7-K10</f>
        <v>16248.334492720154</v>
      </c>
      <c r="L13" s="60">
        <f>L7-L10</f>
        <v>17873.167941992171</v>
      </c>
    </row>
    <row r="14" spans="1:12" x14ac:dyDescent="0.3">
      <c r="B14" s="7" t="s">
        <v>77</v>
      </c>
      <c r="C14" s="7"/>
      <c r="D14" s="7"/>
      <c r="E14" s="7"/>
      <c r="F14" s="81">
        <f>F13/F7</f>
        <v>0.13447590393810777</v>
      </c>
      <c r="G14" s="80">
        <f>G13/G7</f>
        <v>0.13136587936568772</v>
      </c>
      <c r="H14" s="81">
        <f>H13/H7</f>
        <v>0.13292089165189783</v>
      </c>
      <c r="I14" s="81">
        <f>I13/I7</f>
        <v>0.13292089165189783</v>
      </c>
      <c r="J14" s="81">
        <f>J13/J7</f>
        <v>0.13292089165189785</v>
      </c>
      <c r="K14" s="81">
        <f>K13/K7</f>
        <v>0.1329208916518978</v>
      </c>
      <c r="L14" s="81">
        <f>L13/L7</f>
        <v>0.1329208916518978</v>
      </c>
    </row>
    <row r="15" spans="1:12" ht="3" customHeight="1" x14ac:dyDescent="0.3">
      <c r="F15" s="12"/>
      <c r="G15" s="72"/>
    </row>
    <row r="16" spans="1:12" x14ac:dyDescent="0.3">
      <c r="B16" s="22" t="s">
        <v>78</v>
      </c>
      <c r="C16" s="22"/>
      <c r="D16" s="22"/>
      <c r="E16" s="22"/>
      <c r="F16" s="77">
        <v>6389</v>
      </c>
      <c r="G16" s="76">
        <v>6545</v>
      </c>
      <c r="H16" s="60">
        <f>H7*H17</f>
        <v>7540.3656100574881</v>
      </c>
      <c r="I16" s="60">
        <f>I7*I17</f>
        <v>8294.4021710632369</v>
      </c>
      <c r="J16" s="60">
        <f>J7*J17</f>
        <v>9123.8423881695617</v>
      </c>
      <c r="K16" s="60">
        <f>K7*K17</f>
        <v>10036.226626986519</v>
      </c>
      <c r="L16" s="60">
        <f>L7*L17</f>
        <v>11039.849289685171</v>
      </c>
    </row>
    <row r="17" spans="2:12" x14ac:dyDescent="0.3">
      <c r="B17" s="7" t="s">
        <v>77</v>
      </c>
      <c r="C17" s="7"/>
      <c r="D17" s="7"/>
      <c r="E17" s="7"/>
      <c r="F17" s="81">
        <f>F16/F7</f>
        <v>8.5813678611722996E-2</v>
      </c>
      <c r="G17" s="80">
        <f>G16/G7</f>
        <v>7.8390744023379491E-2</v>
      </c>
      <c r="H17" s="79">
        <f>AVERAGE($F$17:$G$17)</f>
        <v>8.2102211317551244E-2</v>
      </c>
      <c r="I17" s="79">
        <f>AVERAGE($F$17:$G$17)</f>
        <v>8.2102211317551244E-2</v>
      </c>
      <c r="J17" s="79">
        <f>AVERAGE($F$17:$G$17)</f>
        <v>8.2102211317551244E-2</v>
      </c>
      <c r="K17" s="79">
        <f>AVERAGE($F$17:$G$17)</f>
        <v>8.2102211317551244E-2</v>
      </c>
      <c r="L17" s="79">
        <f>AVERAGE($F$17:$G$17)</f>
        <v>8.2102211317551244E-2</v>
      </c>
    </row>
    <row r="18" spans="2:12" ht="3" customHeight="1" x14ac:dyDescent="0.3">
      <c r="F18" s="12"/>
      <c r="G18" s="72"/>
    </row>
    <row r="19" spans="2:12" x14ac:dyDescent="0.3">
      <c r="B19" s="22" t="s">
        <v>71</v>
      </c>
      <c r="C19" s="22"/>
      <c r="D19" s="22"/>
      <c r="E19" s="22"/>
      <c r="F19" s="60">
        <f>F13-F16</f>
        <v>3623</v>
      </c>
      <c r="G19" s="61">
        <f>G13-G16</f>
        <v>4423</v>
      </c>
      <c r="H19" s="60">
        <f>H13-H16</f>
        <v>4667.2485843227914</v>
      </c>
      <c r="I19" s="60">
        <f>I13-I16</f>
        <v>5133.973442755072</v>
      </c>
      <c r="J19" s="60">
        <f>J13-J16</f>
        <v>5647.3707870305825</v>
      </c>
      <c r="K19" s="60">
        <f>K13-K16</f>
        <v>6212.1078657336348</v>
      </c>
      <c r="L19" s="60">
        <f>L13-L16</f>
        <v>6833.3186523069999</v>
      </c>
    </row>
    <row r="20" spans="2:12" ht="3" customHeight="1" x14ac:dyDescent="0.3">
      <c r="F20" s="12"/>
      <c r="G20" s="72"/>
    </row>
    <row r="21" spans="2:12" x14ac:dyDescent="0.3">
      <c r="B21" s="22" t="s">
        <v>13</v>
      </c>
      <c r="C21" s="22"/>
      <c r="D21" s="78" t="s">
        <v>76</v>
      </c>
      <c r="E21" s="22"/>
      <c r="F21" s="77">
        <v>518</v>
      </c>
      <c r="G21" s="76">
        <v>474.18169999999998</v>
      </c>
      <c r="H21" s="4">
        <f ca="1">IF($D$21="ON",H128,0)</f>
        <v>415.1806776887027</v>
      </c>
      <c r="I21" s="4">
        <f ca="1">IF($D$21="ON",I128,0)</f>
        <v>340.79897518870268</v>
      </c>
      <c r="J21" s="4">
        <f ca="1">IF($D$21="ON",J128,0)</f>
        <v>300</v>
      </c>
      <c r="K21" s="4">
        <f ca="1">IF($D$21="ON",K128,0)</f>
        <v>260</v>
      </c>
      <c r="L21" s="4">
        <f ca="1">IF($D$21="ON",L128,0)</f>
        <v>220</v>
      </c>
    </row>
    <row r="22" spans="2:12" ht="3" customHeight="1" x14ac:dyDescent="0.3">
      <c r="F22" s="12"/>
      <c r="G22" s="72"/>
    </row>
    <row r="23" spans="2:12" x14ac:dyDescent="0.3">
      <c r="B23" s="22" t="s">
        <v>75</v>
      </c>
      <c r="C23" s="22"/>
      <c r="D23" s="22"/>
      <c r="E23" s="22"/>
      <c r="F23" s="60">
        <f>F19-F21</f>
        <v>3105</v>
      </c>
      <c r="G23" s="61">
        <f>G19-G21</f>
        <v>3948.8182999999999</v>
      </c>
      <c r="H23" s="60">
        <f ca="1">H19-H21</f>
        <v>4252.067906634089</v>
      </c>
      <c r="I23" s="60">
        <f ca="1">I19-I21</f>
        <v>4793.1744675663695</v>
      </c>
      <c r="J23" s="60">
        <f ca="1">J19-J21</f>
        <v>5347.3707870305825</v>
      </c>
      <c r="K23" s="60">
        <f ca="1">K19-K21</f>
        <v>5952.1078657336348</v>
      </c>
      <c r="L23" s="60">
        <f ca="1">L19-L21</f>
        <v>6613.3186523069999</v>
      </c>
    </row>
    <row r="24" spans="2:12" ht="3" customHeight="1" x14ac:dyDescent="0.3">
      <c r="F24" s="12"/>
      <c r="G24" s="72"/>
    </row>
    <row r="25" spans="2:12" x14ac:dyDescent="0.3">
      <c r="B25" t="s">
        <v>74</v>
      </c>
      <c r="F25" s="77">
        <v>1086.75</v>
      </c>
      <c r="G25" s="76">
        <v>1382.0863999999999</v>
      </c>
      <c r="H25" s="60">
        <f ca="1">H23*H26</f>
        <v>1488.2237673219311</v>
      </c>
      <c r="I25" s="60">
        <f ca="1">I23*I26</f>
        <v>1677.6110636482292</v>
      </c>
      <c r="J25" s="60">
        <f ca="1">J23*J26</f>
        <v>1871.5797754607038</v>
      </c>
      <c r="K25" s="60">
        <f ca="1">K23*K26</f>
        <v>2083.237753006772</v>
      </c>
      <c r="L25" s="60">
        <f ca="1">L23*L26</f>
        <v>2314.6615283074498</v>
      </c>
    </row>
    <row r="26" spans="2:12" x14ac:dyDescent="0.3">
      <c r="B26" t="s">
        <v>73</v>
      </c>
      <c r="F26" s="75" t="s">
        <v>72</v>
      </c>
      <c r="G26" s="74" t="s">
        <v>72</v>
      </c>
      <c r="H26" s="73">
        <v>0.35</v>
      </c>
      <c r="I26" s="73">
        <v>0.35</v>
      </c>
      <c r="J26" s="73">
        <v>0.35</v>
      </c>
      <c r="K26" s="73">
        <v>0.35</v>
      </c>
      <c r="L26" s="73">
        <v>0.35</v>
      </c>
    </row>
    <row r="27" spans="2:12" ht="3" customHeight="1" x14ac:dyDescent="0.3">
      <c r="F27" s="12"/>
      <c r="G27" s="72"/>
    </row>
    <row r="28" spans="2:12" x14ac:dyDescent="0.3">
      <c r="B28" s="22" t="s">
        <v>44</v>
      </c>
      <c r="C28" s="22"/>
      <c r="D28" s="22"/>
      <c r="E28" s="22"/>
      <c r="F28" s="60">
        <f>F23-F25</f>
        <v>2018.25</v>
      </c>
      <c r="G28" s="61">
        <f>G23-G25</f>
        <v>2566.7318999999998</v>
      </c>
      <c r="H28" s="60">
        <f ca="1">H23-H25</f>
        <v>2763.8441393121579</v>
      </c>
      <c r="I28" s="60">
        <f ca="1">I23-I25</f>
        <v>3115.5634039181405</v>
      </c>
      <c r="J28" s="60">
        <f ca="1">J23-J25</f>
        <v>3475.7910115698787</v>
      </c>
      <c r="K28" s="60">
        <f ca="1">K23-K25</f>
        <v>3868.8701127268628</v>
      </c>
      <c r="L28" s="60">
        <f ca="1">L23-L25</f>
        <v>4298.6571239995501</v>
      </c>
    </row>
    <row r="29" spans="2:12" ht="3" customHeight="1" x14ac:dyDescent="0.3">
      <c r="F29" s="12"/>
      <c r="G29" s="72"/>
    </row>
    <row r="30" spans="2:12" ht="11.25" customHeight="1" x14ac:dyDescent="0.3">
      <c r="B30" s="50" t="s">
        <v>71</v>
      </c>
      <c r="C30" s="50"/>
      <c r="D30" s="50"/>
      <c r="E30" s="50"/>
      <c r="F30" s="48">
        <f>F19</f>
        <v>3623</v>
      </c>
      <c r="G30" s="47">
        <f>G19</f>
        <v>4423</v>
      </c>
      <c r="H30" s="46">
        <f>H19</f>
        <v>4667.2485843227914</v>
      </c>
      <c r="I30" s="46">
        <f>I19</f>
        <v>5133.973442755072</v>
      </c>
      <c r="J30" s="46">
        <f>J19</f>
        <v>5647.3707870305825</v>
      </c>
      <c r="K30" s="46">
        <f>K19</f>
        <v>6212.1078657336348</v>
      </c>
      <c r="L30" s="46">
        <f>L19</f>
        <v>6833.3186523069999</v>
      </c>
    </row>
    <row r="31" spans="2:12" x14ac:dyDescent="0.3">
      <c r="B31" s="50" t="s">
        <v>42</v>
      </c>
      <c r="C31" s="50"/>
      <c r="D31" s="50"/>
      <c r="E31" s="50"/>
      <c r="F31" s="13">
        <v>2648</v>
      </c>
      <c r="G31" s="65">
        <v>2981</v>
      </c>
      <c r="H31" s="46">
        <f>H135</f>
        <v>3272.7868344705316</v>
      </c>
      <c r="I31" s="46">
        <f>I135</f>
        <v>3600.0655179175851</v>
      </c>
      <c r="J31" s="46">
        <f>J135</f>
        <v>3960.0720697093434</v>
      </c>
      <c r="K31" s="46">
        <f>K135</f>
        <v>4356.0792766802788</v>
      </c>
      <c r="L31" s="46">
        <f>L135</f>
        <v>4791.6872043483063</v>
      </c>
    </row>
    <row r="32" spans="2:12" x14ac:dyDescent="0.3">
      <c r="B32" s="50" t="s">
        <v>41</v>
      </c>
      <c r="C32" s="50"/>
      <c r="D32" s="50"/>
      <c r="E32" s="50"/>
      <c r="F32" s="13">
        <v>0</v>
      </c>
      <c r="G32" s="65">
        <v>0</v>
      </c>
      <c r="H32" s="46">
        <f>G32</f>
        <v>0</v>
      </c>
      <c r="I32" s="46">
        <f>H32</f>
        <v>0</v>
      </c>
      <c r="J32" s="46">
        <f>I32</f>
        <v>0</v>
      </c>
      <c r="K32" s="46">
        <f>J32</f>
        <v>0</v>
      </c>
      <c r="L32" s="46">
        <f>K32</f>
        <v>0</v>
      </c>
    </row>
    <row r="33" spans="1:12" x14ac:dyDescent="0.3">
      <c r="B33" s="71" t="s">
        <v>70</v>
      </c>
      <c r="C33" s="71"/>
      <c r="D33" s="71"/>
      <c r="E33" s="71"/>
      <c r="F33" s="69">
        <f>SUM(F30:F32)</f>
        <v>6271</v>
      </c>
      <c r="G33" s="70">
        <f>SUM(G30:G32)</f>
        <v>7404</v>
      </c>
      <c r="H33" s="69">
        <f>SUM(H30:H32)</f>
        <v>7940.0354187933226</v>
      </c>
      <c r="I33" s="69">
        <f>SUM(I30:I32)</f>
        <v>8734.0389606726567</v>
      </c>
      <c r="J33" s="69">
        <f>SUM(J30:J32)</f>
        <v>9607.4428567399264</v>
      </c>
      <c r="K33" s="69">
        <f>SUM(K30:K32)</f>
        <v>10568.187142413914</v>
      </c>
      <c r="L33" s="69">
        <f>SUM(L30:L32)</f>
        <v>11625.005856655305</v>
      </c>
    </row>
    <row r="34" spans="1:12" ht="3" customHeight="1" x14ac:dyDescent="0.3">
      <c r="G34" s="45"/>
    </row>
    <row r="35" spans="1:12" x14ac:dyDescent="0.3">
      <c r="A35" s="1" t="s">
        <v>7</v>
      </c>
      <c r="B35" s="85" t="s">
        <v>69</v>
      </c>
      <c r="C35" s="85"/>
      <c r="D35" s="85"/>
      <c r="E35" s="85"/>
      <c r="F35" s="86" t="str">
        <f>F5</f>
        <v>20X1</v>
      </c>
      <c r="G35" s="86" t="str">
        <f>G5</f>
        <v>20X2</v>
      </c>
      <c r="H35" s="86" t="str">
        <f>H5</f>
        <v>20X3</v>
      </c>
      <c r="I35" s="86" t="str">
        <f>I5</f>
        <v>20X4</v>
      </c>
      <c r="J35" s="86" t="str">
        <f>J5</f>
        <v>20X5</v>
      </c>
      <c r="K35" s="86" t="str">
        <f>K5</f>
        <v>20X6</v>
      </c>
      <c r="L35" s="86" t="str">
        <f>L5</f>
        <v>20X7</v>
      </c>
    </row>
    <row r="36" spans="1:12" ht="3" customHeight="1" x14ac:dyDescent="0.3">
      <c r="G36" s="45"/>
    </row>
    <row r="37" spans="1:12" x14ac:dyDescent="0.3">
      <c r="B37" s="44" t="s">
        <v>68</v>
      </c>
      <c r="C37" s="44"/>
      <c r="D37" s="44"/>
      <c r="E37" s="44"/>
      <c r="F37" s="54"/>
      <c r="G37" s="53"/>
    </row>
    <row r="38" spans="1:12" x14ac:dyDescent="0.3">
      <c r="B38" s="40" t="s">
        <v>67</v>
      </c>
      <c r="C38" s="40"/>
      <c r="D38" s="40"/>
      <c r="E38" s="40"/>
      <c r="F38" s="13">
        <v>1773</v>
      </c>
      <c r="G38" s="65">
        <v>2000</v>
      </c>
      <c r="H38" s="36">
        <f ca="1">H100</f>
        <v>2000</v>
      </c>
      <c r="I38" s="36">
        <f ca="1">I100</f>
        <v>3324.7377261545353</v>
      </c>
      <c r="J38" s="36">
        <f ca="1">J100</f>
        <v>4815.7754004873696</v>
      </c>
      <c r="K38" s="36">
        <f ca="1">K100</f>
        <v>6501.4168422534822</v>
      </c>
      <c r="L38" s="36">
        <f ca="1">L100</f>
        <v>8448.5224281962073</v>
      </c>
    </row>
    <row r="39" spans="1:12" x14ac:dyDescent="0.3">
      <c r="B39" s="40" t="s">
        <v>39</v>
      </c>
      <c r="C39" s="40"/>
      <c r="D39" s="40"/>
      <c r="E39" s="40"/>
      <c r="F39" s="13">
        <v>7750</v>
      </c>
      <c r="G39" s="65">
        <v>8852</v>
      </c>
      <c r="H39" s="68">
        <f>H7/365*H69</f>
        <v>9648.654934723043</v>
      </c>
      <c r="I39" s="68">
        <f>I7/365*I69</f>
        <v>10613.520428195348</v>
      </c>
      <c r="J39" s="68">
        <f>J7/365*J69</f>
        <v>11674.872471014884</v>
      </c>
      <c r="K39" s="68">
        <f>K7/365*K69</f>
        <v>12842.359718116375</v>
      </c>
      <c r="L39" s="68">
        <f>L7/365*L69</f>
        <v>14126.595689928014</v>
      </c>
    </row>
    <row r="40" spans="1:12" x14ac:dyDescent="0.3">
      <c r="B40" s="40" t="s">
        <v>38</v>
      </c>
      <c r="C40" s="40"/>
      <c r="D40" s="40"/>
      <c r="E40" s="40"/>
      <c r="F40" s="13">
        <v>4800</v>
      </c>
      <c r="G40" s="65">
        <v>5700</v>
      </c>
      <c r="H40" s="68">
        <f>H10/365*H70</f>
        <v>6095.2569001378552</v>
      </c>
      <c r="I40" s="68">
        <f>I10/365*I70</f>
        <v>6704.7825901516408</v>
      </c>
      <c r="J40" s="68">
        <f>J10/365*J70</f>
        <v>7375.2608491668052</v>
      </c>
      <c r="K40" s="68">
        <f>K10/365*K70</f>
        <v>8112.7869340834859</v>
      </c>
      <c r="L40" s="68">
        <f>L10/365*L70</f>
        <v>8924.0656274918365</v>
      </c>
    </row>
    <row r="41" spans="1:12" x14ac:dyDescent="0.3">
      <c r="B41" s="67" t="s">
        <v>66</v>
      </c>
      <c r="C41" s="67"/>
      <c r="D41" s="67"/>
      <c r="E41" s="67"/>
      <c r="F41" s="13">
        <v>456</v>
      </c>
      <c r="G41" s="65">
        <v>1849</v>
      </c>
      <c r="H41" s="36">
        <f>G41</f>
        <v>1849</v>
      </c>
      <c r="I41" s="36">
        <f>H41</f>
        <v>1849</v>
      </c>
      <c r="J41" s="36">
        <f>I41</f>
        <v>1849</v>
      </c>
      <c r="K41" s="36">
        <f>J41</f>
        <v>1849</v>
      </c>
      <c r="L41" s="36">
        <f>K41</f>
        <v>1849</v>
      </c>
    </row>
    <row r="42" spans="1:12" x14ac:dyDescent="0.3">
      <c r="B42" s="66" t="s">
        <v>65</v>
      </c>
      <c r="C42" s="66"/>
      <c r="D42" s="66"/>
      <c r="E42" s="66"/>
      <c r="F42" s="62">
        <f>SUM(F38:F41)</f>
        <v>14779</v>
      </c>
      <c r="G42" s="63">
        <f>SUM(G38:G41)</f>
        <v>18401</v>
      </c>
      <c r="H42" s="62">
        <f ca="1">SUM(H38:H41)</f>
        <v>19592.911834860897</v>
      </c>
      <c r="I42" s="62">
        <f ca="1">SUM(I38:I41)</f>
        <v>22492.040744501523</v>
      </c>
      <c r="J42" s="62">
        <f ca="1">SUM(J38:J41)</f>
        <v>25714.90872066906</v>
      </c>
      <c r="K42" s="62">
        <f ca="1">SUM(K38:K41)</f>
        <v>29305.563494453345</v>
      </c>
      <c r="L42" s="62">
        <f ca="1">SUM(L38:L41)</f>
        <v>33348.183745616057</v>
      </c>
    </row>
    <row r="43" spans="1:12" ht="3" customHeight="1" x14ac:dyDescent="0.3">
      <c r="B43" s="19"/>
      <c r="C43" s="19"/>
      <c r="D43" s="19"/>
      <c r="E43" s="19"/>
      <c r="F43" s="54"/>
      <c r="G43" s="53"/>
    </row>
    <row r="44" spans="1:12" x14ac:dyDescent="0.3">
      <c r="B44" s="44" t="s">
        <v>64</v>
      </c>
      <c r="C44" s="44"/>
      <c r="D44" s="44"/>
      <c r="E44" s="44"/>
      <c r="F44" s="54"/>
      <c r="G44" s="53"/>
    </row>
    <row r="45" spans="1:12" x14ac:dyDescent="0.3">
      <c r="B45" s="40" t="s">
        <v>63</v>
      </c>
      <c r="C45" s="40"/>
      <c r="D45" s="40"/>
      <c r="E45" s="40"/>
      <c r="F45" s="13">
        <v>10913</v>
      </c>
      <c r="G45" s="65">
        <v>10932</v>
      </c>
      <c r="H45" s="36">
        <f>H138</f>
        <v>11159.213165529469</v>
      </c>
      <c r="I45" s="36">
        <f>I138</f>
        <v>11559.147647611884</v>
      </c>
      <c r="J45" s="36">
        <f>J138</f>
        <v>12099.07557790254</v>
      </c>
      <c r="K45" s="36">
        <f>K138</f>
        <v>12742.996301222263</v>
      </c>
      <c r="L45" s="36">
        <f>L138</f>
        <v>13451.30909687396</v>
      </c>
    </row>
    <row r="46" spans="1:12" ht="3" customHeight="1" x14ac:dyDescent="0.3">
      <c r="F46" s="54"/>
      <c r="G46" s="53"/>
    </row>
    <row r="47" spans="1:12" x14ac:dyDescent="0.3">
      <c r="B47" s="64" t="s">
        <v>62</v>
      </c>
      <c r="C47" s="64"/>
      <c r="D47" s="64"/>
      <c r="E47" s="64"/>
      <c r="F47" s="62">
        <f>F42+F45</f>
        <v>25692</v>
      </c>
      <c r="G47" s="63">
        <f>G42+G45</f>
        <v>29333</v>
      </c>
      <c r="H47" s="62">
        <f ca="1">H42+H45</f>
        <v>30752.125000390366</v>
      </c>
      <c r="I47" s="62">
        <f ca="1">I42+I45</f>
        <v>34051.188392113407</v>
      </c>
      <c r="J47" s="62">
        <f ca="1">J42+J45</f>
        <v>37813.984298571602</v>
      </c>
      <c r="K47" s="62">
        <f ca="1">K42+K45</f>
        <v>42048.55979567561</v>
      </c>
      <c r="L47" s="62">
        <f ca="1">L42+L45</f>
        <v>46799.492842490014</v>
      </c>
    </row>
    <row r="48" spans="1:12" ht="3" customHeight="1" x14ac:dyDescent="0.3">
      <c r="F48" s="54"/>
      <c r="G48" s="53"/>
    </row>
    <row r="49" spans="2:12" x14ac:dyDescent="0.3">
      <c r="B49" s="44" t="s">
        <v>61</v>
      </c>
      <c r="C49" s="44"/>
      <c r="D49" s="44"/>
      <c r="E49" s="44"/>
      <c r="F49" s="54"/>
      <c r="G49" s="53"/>
    </row>
    <row r="50" spans="2:12" x14ac:dyDescent="0.3">
      <c r="B50" s="40" t="s">
        <v>37</v>
      </c>
      <c r="C50" s="40"/>
      <c r="D50" s="40"/>
      <c r="E50" s="40"/>
      <c r="F50" s="13">
        <v>5665</v>
      </c>
      <c r="G50" s="65">
        <v>6656</v>
      </c>
      <c r="H50" s="68">
        <f>H10/365*H71</f>
        <v>7154.5899535301005</v>
      </c>
      <c r="I50" s="68">
        <f>I10/365*I71</f>
        <v>7870.0489488831099</v>
      </c>
      <c r="J50" s="68">
        <f>J10/365*J71</f>
        <v>8657.0538437714222</v>
      </c>
      <c r="K50" s="68">
        <f>K10/365*K71</f>
        <v>9522.7592281485649</v>
      </c>
      <c r="L50" s="68">
        <f>L10/365*L71</f>
        <v>10475.035150963424</v>
      </c>
    </row>
    <row r="51" spans="2:12" x14ac:dyDescent="0.3">
      <c r="B51" s="40" t="s">
        <v>17</v>
      </c>
      <c r="C51" s="40"/>
      <c r="D51" s="40"/>
      <c r="E51" s="40"/>
      <c r="F51" s="13">
        <v>792</v>
      </c>
      <c r="G51" s="65">
        <v>1375.2681</v>
      </c>
      <c r="H51" s="36">
        <f ca="1">H113</f>
        <v>31.959007548108048</v>
      </c>
      <c r="I51" s="36">
        <f ca="1">I113</f>
        <v>0</v>
      </c>
      <c r="J51" s="36">
        <f ca="1">J113</f>
        <v>0</v>
      </c>
      <c r="K51" s="36">
        <f ca="1">K113</f>
        <v>0</v>
      </c>
      <c r="L51" s="36">
        <f ca="1">L113</f>
        <v>0</v>
      </c>
    </row>
    <row r="52" spans="2:12" x14ac:dyDescent="0.3">
      <c r="B52" s="67" t="s">
        <v>60</v>
      </c>
      <c r="C52" s="67"/>
      <c r="D52" s="67"/>
      <c r="E52" s="67"/>
      <c r="F52" s="13">
        <v>500</v>
      </c>
      <c r="G52" s="65">
        <v>500</v>
      </c>
      <c r="H52" s="36">
        <f>H118</f>
        <v>500</v>
      </c>
      <c r="I52" s="36">
        <f>I118</f>
        <v>500</v>
      </c>
      <c r="J52" s="36">
        <f>J118</f>
        <v>500</v>
      </c>
      <c r="K52" s="36">
        <f>K118</f>
        <v>500</v>
      </c>
      <c r="L52" s="36">
        <f>L118</f>
        <v>500</v>
      </c>
    </row>
    <row r="53" spans="2:12" x14ac:dyDescent="0.3">
      <c r="B53" s="66" t="s">
        <v>59</v>
      </c>
      <c r="C53" s="66"/>
      <c r="D53" s="66"/>
      <c r="E53" s="66"/>
      <c r="F53" s="62">
        <f>SUM(F50:F52)</f>
        <v>6957</v>
      </c>
      <c r="G53" s="63">
        <f>SUM(G50:G52)</f>
        <v>8531.2681000000011</v>
      </c>
      <c r="H53" s="62">
        <f ca="1">SUM(H50:H52)</f>
        <v>7686.5489610782088</v>
      </c>
      <c r="I53" s="62">
        <f ca="1">SUM(I50:I52)</f>
        <v>8370.0489488831099</v>
      </c>
      <c r="J53" s="62">
        <f ca="1">SUM(J50:J52)</f>
        <v>9157.0538437714222</v>
      </c>
      <c r="K53" s="62">
        <f ca="1">SUM(K50:K52)</f>
        <v>10022.759228148565</v>
      </c>
      <c r="L53" s="62">
        <f ca="1">SUM(L50:L52)</f>
        <v>10975.035150963424</v>
      </c>
    </row>
    <row r="54" spans="2:12" ht="3" customHeight="1" x14ac:dyDescent="0.3">
      <c r="B54" s="19"/>
      <c r="C54" s="19"/>
      <c r="D54" s="19"/>
      <c r="E54" s="19"/>
      <c r="F54" s="54"/>
      <c r="G54" s="53"/>
    </row>
    <row r="55" spans="2:12" x14ac:dyDescent="0.3">
      <c r="B55" s="44" t="s">
        <v>58</v>
      </c>
      <c r="C55" s="44"/>
      <c r="D55" s="44"/>
      <c r="E55" s="44"/>
      <c r="F55" s="54"/>
      <c r="G55" s="53"/>
    </row>
    <row r="56" spans="2:12" x14ac:dyDescent="0.3">
      <c r="B56" s="40" t="s">
        <v>15</v>
      </c>
      <c r="C56" s="40"/>
      <c r="D56" s="40"/>
      <c r="E56" s="40"/>
      <c r="F56" s="13">
        <v>5000</v>
      </c>
      <c r="G56" s="65">
        <v>4500</v>
      </c>
      <c r="H56" s="36">
        <f>H117</f>
        <v>4000</v>
      </c>
      <c r="I56" s="36">
        <f>I117</f>
        <v>3500</v>
      </c>
      <c r="J56" s="36">
        <f>J117</f>
        <v>3000</v>
      </c>
      <c r="K56" s="36">
        <f>K117</f>
        <v>2500</v>
      </c>
      <c r="L56" s="36">
        <f>L117</f>
        <v>2000</v>
      </c>
    </row>
    <row r="57" spans="2:12" ht="3" customHeight="1" x14ac:dyDescent="0.3">
      <c r="B57" s="19"/>
      <c r="C57" s="19"/>
      <c r="D57" s="19"/>
      <c r="E57" s="19"/>
      <c r="F57" s="54"/>
      <c r="G57" s="53"/>
    </row>
    <row r="58" spans="2:12" x14ac:dyDescent="0.3">
      <c r="B58" s="64" t="s">
        <v>57</v>
      </c>
      <c r="C58" s="64"/>
      <c r="D58" s="64"/>
      <c r="E58" s="64"/>
      <c r="F58" s="62">
        <f>F53+F56</f>
        <v>11957</v>
      </c>
      <c r="G58" s="63">
        <f>G53+G56</f>
        <v>13031.268100000001</v>
      </c>
      <c r="H58" s="62">
        <f ca="1">H53+H56</f>
        <v>11686.54896107821</v>
      </c>
      <c r="I58" s="62">
        <f ca="1">I53+I56</f>
        <v>11870.04894888311</v>
      </c>
      <c r="J58" s="62">
        <f ca="1">J53+J56</f>
        <v>12157.053843771422</v>
      </c>
      <c r="K58" s="62">
        <f ca="1">K53+K56</f>
        <v>12522.759228148565</v>
      </c>
      <c r="L58" s="62">
        <f ca="1">L53+L56</f>
        <v>12975.035150963424</v>
      </c>
    </row>
    <row r="59" spans="2:12" ht="3" customHeight="1" x14ac:dyDescent="0.3">
      <c r="F59" s="54"/>
      <c r="G59" s="53"/>
    </row>
    <row r="60" spans="2:12" x14ac:dyDescent="0.3">
      <c r="B60" s="19" t="s">
        <v>56</v>
      </c>
      <c r="C60" s="19"/>
      <c r="D60" s="19"/>
      <c r="E60" s="19"/>
      <c r="F60" s="13">
        <v>15</v>
      </c>
      <c r="G60" s="65">
        <v>15</v>
      </c>
      <c r="H60" s="36">
        <f>G60</f>
        <v>15</v>
      </c>
      <c r="I60" s="36">
        <f>H60</f>
        <v>15</v>
      </c>
      <c r="J60" s="36">
        <f>I60</f>
        <v>15</v>
      </c>
      <c r="K60" s="36">
        <f>J60</f>
        <v>15</v>
      </c>
      <c r="L60" s="36">
        <f>K60</f>
        <v>15</v>
      </c>
    </row>
    <row r="61" spans="2:12" x14ac:dyDescent="0.3">
      <c r="B61" s="19" t="s">
        <v>55</v>
      </c>
      <c r="C61" s="19"/>
      <c r="D61" s="19"/>
      <c r="E61" s="19"/>
      <c r="F61" s="13">
        <v>5000</v>
      </c>
      <c r="G61" s="65">
        <v>5000</v>
      </c>
      <c r="H61" s="36">
        <f>G61</f>
        <v>5000</v>
      </c>
      <c r="I61" s="36">
        <f>H61</f>
        <v>5000</v>
      </c>
      <c r="J61" s="36">
        <f>I61</f>
        <v>5000</v>
      </c>
      <c r="K61" s="36">
        <f>J61</f>
        <v>5000</v>
      </c>
      <c r="L61" s="36">
        <f>K61</f>
        <v>5000</v>
      </c>
    </row>
    <row r="62" spans="2:12" x14ac:dyDescent="0.3">
      <c r="B62" s="19" t="s">
        <v>54</v>
      </c>
      <c r="C62" s="19"/>
      <c r="D62" s="19"/>
      <c r="E62" s="19"/>
      <c r="F62" s="13">
        <v>8720</v>
      </c>
      <c r="G62" s="65">
        <v>11286.7318</v>
      </c>
      <c r="H62" s="36">
        <f ca="1">G62+H28</f>
        <v>14050.575939312157</v>
      </c>
      <c r="I62" s="36">
        <f ca="1">H62+I28</f>
        <v>17166.139343230298</v>
      </c>
      <c r="J62" s="36">
        <f ca="1">I62+J28</f>
        <v>20641.930354800177</v>
      </c>
      <c r="K62" s="36">
        <f ca="1">J62+K28</f>
        <v>24510.800467527039</v>
      </c>
      <c r="L62" s="36">
        <f ca="1">K62+L28</f>
        <v>28809.457591526589</v>
      </c>
    </row>
    <row r="63" spans="2:12" x14ac:dyDescent="0.3">
      <c r="B63" s="64" t="s">
        <v>53</v>
      </c>
      <c r="C63" s="64"/>
      <c r="D63" s="64"/>
      <c r="E63" s="64"/>
      <c r="F63" s="62">
        <f>SUM(F60:F62)</f>
        <v>13735</v>
      </c>
      <c r="G63" s="63">
        <f>SUM(G60:G62)</f>
        <v>16301.7318</v>
      </c>
      <c r="H63" s="62">
        <f ca="1">SUM(H60:H62)</f>
        <v>19065.575939312155</v>
      </c>
      <c r="I63" s="62">
        <f ca="1">SUM(I60:I62)</f>
        <v>22181.139343230298</v>
      </c>
      <c r="J63" s="62">
        <f ca="1">SUM(J60:J62)</f>
        <v>25656.930354800177</v>
      </c>
      <c r="K63" s="62">
        <f ca="1">SUM(K60:K62)</f>
        <v>29525.800467527039</v>
      </c>
      <c r="L63" s="62">
        <f ca="1">SUM(L60:L62)</f>
        <v>33824.457591526589</v>
      </c>
    </row>
    <row r="64" spans="2:12" ht="3" customHeight="1" x14ac:dyDescent="0.3">
      <c r="F64" s="54"/>
      <c r="G64" s="53"/>
    </row>
    <row r="65" spans="1:12" x14ac:dyDescent="0.3">
      <c r="B65" s="22" t="s">
        <v>52</v>
      </c>
      <c r="C65" s="22"/>
      <c r="D65" s="22"/>
      <c r="E65" s="22"/>
      <c r="F65" s="60">
        <f>F58+F63</f>
        <v>25692</v>
      </c>
      <c r="G65" s="61">
        <f>G58+G63</f>
        <v>29332.999900000003</v>
      </c>
      <c r="H65" s="60">
        <f ca="1">H58+H63</f>
        <v>30752.124900390365</v>
      </c>
      <c r="I65" s="60">
        <f ca="1">I58+I63</f>
        <v>34051.188292113409</v>
      </c>
      <c r="J65" s="60">
        <f ca="1">J58+J63</f>
        <v>37813.984198571598</v>
      </c>
      <c r="K65" s="60">
        <f ca="1">K58+K63</f>
        <v>42048.559695675605</v>
      </c>
      <c r="L65" s="60">
        <f ca="1">L58+L63</f>
        <v>46799.492742490009</v>
      </c>
    </row>
    <row r="66" spans="1:12" s="55" customFormat="1" ht="9.4" x14ac:dyDescent="0.3">
      <c r="A66" s="59"/>
      <c r="B66" s="58" t="s">
        <v>51</v>
      </c>
      <c r="C66" s="58"/>
      <c r="D66" s="58"/>
      <c r="E66" s="58"/>
      <c r="F66" s="56">
        <f>F47-F65</f>
        <v>0</v>
      </c>
      <c r="G66" s="57">
        <f>G47-G65</f>
        <v>9.9999997473787516E-5</v>
      </c>
      <c r="H66" s="56">
        <f ca="1">H47-H65</f>
        <v>1.0000000111176632E-4</v>
      </c>
      <c r="I66" s="56">
        <f ca="1">I47-I65</f>
        <v>9.9999997473787516E-5</v>
      </c>
      <c r="J66" s="56">
        <f ca="1">J47-J65</f>
        <v>1.0000000474974513E-4</v>
      </c>
      <c r="K66" s="56">
        <f ca="1">K47-K65</f>
        <v>1.0000000474974513E-4</v>
      </c>
      <c r="L66" s="56">
        <f ca="1">L47-L65</f>
        <v>1.0000000474974513E-4</v>
      </c>
    </row>
    <row r="67" spans="1:12" ht="3" customHeight="1" x14ac:dyDescent="0.3">
      <c r="F67" s="54"/>
      <c r="G67" s="53"/>
    </row>
    <row r="68" spans="1:12" x14ac:dyDescent="0.3">
      <c r="B68" s="17" t="s">
        <v>50</v>
      </c>
      <c r="C68" s="17"/>
      <c r="D68" s="17"/>
      <c r="E68" s="17"/>
      <c r="F68" s="52"/>
      <c r="G68" s="51"/>
      <c r="H68" s="50"/>
      <c r="I68" s="50"/>
      <c r="J68" s="50"/>
      <c r="K68" s="50"/>
      <c r="L68" s="50"/>
    </row>
    <row r="69" spans="1:12" x14ac:dyDescent="0.3">
      <c r="B69" s="49" t="s">
        <v>49</v>
      </c>
      <c r="C69" s="49"/>
      <c r="D69" s="49"/>
      <c r="E69" s="49"/>
      <c r="F69" s="48">
        <f>F39/(F7/365)</f>
        <v>37.994278192661042</v>
      </c>
      <c r="G69" s="47">
        <f>G39/(G7/365)</f>
        <v>38.69807885785464</v>
      </c>
      <c r="H69" s="46">
        <f>AVERAGE($F$69:$G$69)</f>
        <v>38.346178525257841</v>
      </c>
      <c r="I69" s="46">
        <f>AVERAGE($F$69:$G$69)</f>
        <v>38.346178525257841</v>
      </c>
      <c r="J69" s="46">
        <f>AVERAGE($F$69:$G$69)</f>
        <v>38.346178525257841</v>
      </c>
      <c r="K69" s="46">
        <f>AVERAGE($F$69:$G$69)</f>
        <v>38.346178525257841</v>
      </c>
      <c r="L69" s="46">
        <f>AVERAGE($F$69:$G$69)</f>
        <v>38.346178525257841</v>
      </c>
    </row>
    <row r="70" spans="1:12" x14ac:dyDescent="0.3">
      <c r="B70" s="49" t="s">
        <v>48</v>
      </c>
      <c r="C70" s="49"/>
      <c r="D70" s="49"/>
      <c r="E70" s="49"/>
      <c r="F70" s="48">
        <f>F40/(F10/365)</f>
        <v>27.188081936685286</v>
      </c>
      <c r="G70" s="47">
        <f>G40/(G10/365)</f>
        <v>28.687055319618334</v>
      </c>
      <c r="H70" s="46">
        <f>AVERAGE($F$70:$G$70)</f>
        <v>27.937568628151809</v>
      </c>
      <c r="I70" s="46">
        <f>AVERAGE($F$70:$G$70)</f>
        <v>27.937568628151809</v>
      </c>
      <c r="J70" s="46">
        <f>AVERAGE($F$70:$G$70)</f>
        <v>27.937568628151809</v>
      </c>
      <c r="K70" s="46">
        <f>AVERAGE($F$70:$G$70)</f>
        <v>27.937568628151809</v>
      </c>
      <c r="L70" s="46">
        <f>AVERAGE($F$70:$G$70)</f>
        <v>27.937568628151809</v>
      </c>
    </row>
    <row r="71" spans="1:12" x14ac:dyDescent="0.3">
      <c r="B71" s="49" t="s">
        <v>47</v>
      </c>
      <c r="C71" s="49"/>
      <c r="D71" s="49"/>
      <c r="E71" s="49"/>
      <c r="F71" s="48">
        <f>F50/(F10/365)</f>
        <v>32.087600869025451</v>
      </c>
      <c r="G71" s="47">
        <f>G50/(G10/365)</f>
        <v>33.498428106557832</v>
      </c>
      <c r="H71" s="46">
        <f>AVERAGE($F$71:$G$71)</f>
        <v>32.793014487791638</v>
      </c>
      <c r="I71" s="46">
        <f>AVERAGE($F$71:$G$71)</f>
        <v>32.793014487791638</v>
      </c>
      <c r="J71" s="46">
        <f>AVERAGE($F$71:$G$71)</f>
        <v>32.793014487791638</v>
      </c>
      <c r="K71" s="46">
        <f>AVERAGE($F$71:$G$71)</f>
        <v>32.793014487791638</v>
      </c>
      <c r="L71" s="46">
        <f>AVERAGE($F$71:$G$71)</f>
        <v>32.793014487791638</v>
      </c>
    </row>
    <row r="72" spans="1:12" ht="5.0999999999999996" customHeight="1" x14ac:dyDescent="0.3">
      <c r="G72" s="45"/>
    </row>
    <row r="73" spans="1:12" x14ac:dyDescent="0.3">
      <c r="A73" s="1" t="s">
        <v>7</v>
      </c>
      <c r="B73" s="85" t="s">
        <v>46</v>
      </c>
      <c r="C73" s="85"/>
      <c r="D73" s="85"/>
      <c r="E73" s="85"/>
      <c r="F73" s="86" t="str">
        <f>F35</f>
        <v>20X1</v>
      </c>
      <c r="G73" s="86" t="str">
        <f>G35</f>
        <v>20X2</v>
      </c>
      <c r="H73" s="86" t="str">
        <f>H35</f>
        <v>20X3</v>
      </c>
      <c r="I73" s="86" t="str">
        <f>I35</f>
        <v>20X4</v>
      </c>
      <c r="J73" s="86" t="str">
        <f>J35</f>
        <v>20X5</v>
      </c>
      <c r="K73" s="86" t="str">
        <f>K35</f>
        <v>20X6</v>
      </c>
      <c r="L73" s="86" t="str">
        <f>L35</f>
        <v>20X7</v>
      </c>
    </row>
    <row r="74" spans="1:12" ht="3" customHeight="1" x14ac:dyDescent="0.3"/>
    <row r="75" spans="1:12" ht="11.25" customHeight="1" x14ac:dyDescent="0.3">
      <c r="B75" s="22" t="s">
        <v>45</v>
      </c>
      <c r="C75" s="22"/>
      <c r="D75" s="22"/>
      <c r="E75" s="22"/>
    </row>
    <row r="76" spans="1:12" x14ac:dyDescent="0.3">
      <c r="B76" s="44" t="s">
        <v>44</v>
      </c>
      <c r="C76" s="44"/>
      <c r="D76" s="44"/>
      <c r="E76" s="44"/>
      <c r="F76" s="36"/>
      <c r="G76" s="36"/>
      <c r="H76" s="36">
        <f ca="1">H28</f>
        <v>2763.8441393121579</v>
      </c>
      <c r="I76" s="36">
        <f ca="1">I28</f>
        <v>3115.5634039181405</v>
      </c>
      <c r="J76" s="36">
        <f ca="1">J28</f>
        <v>3475.7910115698787</v>
      </c>
      <c r="K76" s="36">
        <f ca="1">K28</f>
        <v>3868.8701127268628</v>
      </c>
      <c r="L76" s="36">
        <f ca="1">L28</f>
        <v>4298.6571239995501</v>
      </c>
    </row>
    <row r="77" spans="1:12" ht="3" customHeight="1" x14ac:dyDescent="0.3">
      <c r="B77" s="44"/>
      <c r="C77" s="44"/>
      <c r="D77" s="44"/>
      <c r="E77" s="44"/>
      <c r="F77" s="36"/>
      <c r="G77" s="36"/>
      <c r="H77" s="36"/>
      <c r="I77" s="36"/>
      <c r="J77" s="36"/>
      <c r="K77" s="36"/>
      <c r="L77" s="36"/>
    </row>
    <row r="78" spans="1:12" x14ac:dyDescent="0.3">
      <c r="B78" s="43" t="s">
        <v>43</v>
      </c>
      <c r="C78" s="43"/>
      <c r="D78" s="43"/>
      <c r="E78" s="43"/>
    </row>
    <row r="79" spans="1:12" x14ac:dyDescent="0.3">
      <c r="B79" s="40" t="s">
        <v>42</v>
      </c>
      <c r="C79" s="40"/>
      <c r="D79" s="40"/>
      <c r="E79" s="40"/>
      <c r="F79" s="36"/>
      <c r="G79" s="36"/>
      <c r="H79" s="36">
        <f>H135</f>
        <v>3272.7868344705316</v>
      </c>
      <c r="I79" s="36">
        <f>I135</f>
        <v>3600.0655179175851</v>
      </c>
      <c r="J79" s="36">
        <f>J135</f>
        <v>3960.0720697093434</v>
      </c>
      <c r="K79" s="36">
        <f>K135</f>
        <v>4356.0792766802788</v>
      </c>
      <c r="L79" s="36">
        <f>L135</f>
        <v>4791.6872043483063</v>
      </c>
    </row>
    <row r="80" spans="1:12" x14ac:dyDescent="0.3">
      <c r="B80" s="40" t="s">
        <v>41</v>
      </c>
      <c r="C80" s="40"/>
      <c r="D80" s="40"/>
      <c r="E80" s="40"/>
      <c r="F80" s="36"/>
      <c r="G80" s="36"/>
      <c r="H80" s="36">
        <v>0</v>
      </c>
      <c r="I80" s="36">
        <v>0</v>
      </c>
      <c r="J80" s="36">
        <v>0</v>
      </c>
      <c r="K80" s="36">
        <v>0</v>
      </c>
      <c r="L80" s="36">
        <v>0</v>
      </c>
    </row>
    <row r="81" spans="2:12" ht="3" customHeight="1" x14ac:dyDescent="0.3"/>
    <row r="82" spans="2:12" x14ac:dyDescent="0.3">
      <c r="B82" s="43" t="s">
        <v>40</v>
      </c>
      <c r="C82" s="43"/>
      <c r="D82" s="43"/>
      <c r="E82" s="43"/>
    </row>
    <row r="83" spans="2:12" x14ac:dyDescent="0.3">
      <c r="B83" s="40" t="s">
        <v>39</v>
      </c>
      <c r="C83" s="40"/>
      <c r="D83" s="40"/>
      <c r="E83" s="40"/>
      <c r="H83" s="36">
        <f>G39-H39</f>
        <v>-796.65493472304297</v>
      </c>
      <c r="I83" s="36">
        <f>H39-I39</f>
        <v>-964.86549347230539</v>
      </c>
      <c r="J83" s="36">
        <f>I39-J39</f>
        <v>-1061.3520428195352</v>
      </c>
      <c r="K83" s="36">
        <f>J39-K39</f>
        <v>-1167.4872471014914</v>
      </c>
      <c r="L83" s="36">
        <f>K39-L39</f>
        <v>-1284.2359718116386</v>
      </c>
    </row>
    <row r="84" spans="2:12" x14ac:dyDescent="0.3">
      <c r="B84" s="40" t="s">
        <v>38</v>
      </c>
      <c r="C84" s="40"/>
      <c r="D84" s="40"/>
      <c r="E84" s="40"/>
      <c r="H84" s="36">
        <f>G40-H40</f>
        <v>-395.25690013785515</v>
      </c>
      <c r="I84" s="36">
        <f>H40-I40</f>
        <v>-609.52569001378561</v>
      </c>
      <c r="J84" s="36">
        <f>I40-J40</f>
        <v>-670.47825901516444</v>
      </c>
      <c r="K84" s="36">
        <f>J40-K40</f>
        <v>-737.5260849166807</v>
      </c>
      <c r="L84" s="36">
        <f>K40-L40</f>
        <v>-811.27869340835059</v>
      </c>
    </row>
    <row r="85" spans="2:12" x14ac:dyDescent="0.3">
      <c r="B85" s="40" t="s">
        <v>37</v>
      </c>
      <c r="C85" s="40"/>
      <c r="D85" s="40"/>
      <c r="E85" s="40"/>
      <c r="F85" s="42"/>
      <c r="G85" s="42"/>
      <c r="H85" s="36">
        <f>H50-G50</f>
        <v>498.5899535301005</v>
      </c>
      <c r="I85" s="36">
        <f>I50-H50</f>
        <v>715.45899535300941</v>
      </c>
      <c r="J85" s="36">
        <f>J50-I50</f>
        <v>787.00489488831226</v>
      </c>
      <c r="K85" s="36">
        <f>K50-J50</f>
        <v>865.70538437714276</v>
      </c>
      <c r="L85" s="36">
        <f>L50-K50</f>
        <v>952.27592281485886</v>
      </c>
    </row>
    <row r="86" spans="2:12" ht="5.0999999999999996" customHeight="1" x14ac:dyDescent="0.3">
      <c r="B86" s="41"/>
      <c r="C86" s="41"/>
      <c r="D86" s="41"/>
      <c r="E86" s="41"/>
      <c r="F86" s="24"/>
      <c r="G86" s="24"/>
      <c r="H86" s="23"/>
      <c r="I86" s="23"/>
      <c r="J86" s="23"/>
      <c r="K86" s="23"/>
      <c r="L86" s="23"/>
    </row>
    <row r="87" spans="2:12" x14ac:dyDescent="0.3">
      <c r="B87" s="39" t="s">
        <v>36</v>
      </c>
      <c r="C87" s="39"/>
      <c r="D87" s="39"/>
      <c r="E87" s="39"/>
      <c r="F87" s="38"/>
      <c r="G87" s="38"/>
      <c r="H87" s="37">
        <f ca="1">H76+H79+H80+H83+H84+H85</f>
        <v>5343.309092451892</v>
      </c>
      <c r="I87" s="37">
        <f ca="1">I76+I79+I80+I83+I84+I85</f>
        <v>5856.6967337026435</v>
      </c>
      <c r="J87" s="37">
        <f ca="1">J76+J79+J80+J83+J84+J85</f>
        <v>6491.0376743328343</v>
      </c>
      <c r="K87" s="37">
        <f ca="1">K76+K79+K80+K83+K84+K85</f>
        <v>7185.6414417661126</v>
      </c>
      <c r="L87" s="37">
        <f ca="1">L76+L79+L80+L83+L84+L85</f>
        <v>7947.1055859427252</v>
      </c>
    </row>
    <row r="88" spans="2:12" ht="3" customHeight="1" x14ac:dyDescent="0.3"/>
    <row r="89" spans="2:12" x14ac:dyDescent="0.3">
      <c r="B89" s="22" t="s">
        <v>35</v>
      </c>
      <c r="C89" s="22"/>
      <c r="D89" s="22"/>
      <c r="E89" s="22"/>
    </row>
    <row r="90" spans="2:12" x14ac:dyDescent="0.3">
      <c r="B90" s="40" t="s">
        <v>34</v>
      </c>
      <c r="C90" s="40"/>
      <c r="D90" s="40"/>
      <c r="E90" s="40"/>
      <c r="H90" s="36">
        <f>-H133</f>
        <v>-3500</v>
      </c>
      <c r="I90" s="36">
        <f>-I133</f>
        <v>-4000</v>
      </c>
      <c r="J90" s="36">
        <f>-J133</f>
        <v>-4500</v>
      </c>
      <c r="K90" s="36">
        <f>-K133</f>
        <v>-5000</v>
      </c>
      <c r="L90" s="36">
        <f>-L133</f>
        <v>-5500</v>
      </c>
    </row>
    <row r="91" spans="2:12" x14ac:dyDescent="0.3">
      <c r="B91" s="39" t="s">
        <v>33</v>
      </c>
      <c r="C91" s="39"/>
      <c r="D91" s="39"/>
      <c r="E91" s="39"/>
      <c r="F91" s="38"/>
      <c r="G91" s="38"/>
      <c r="H91" s="37">
        <f>H90</f>
        <v>-3500</v>
      </c>
      <c r="I91" s="37">
        <f>I90</f>
        <v>-4000</v>
      </c>
      <c r="J91" s="37">
        <f>J90</f>
        <v>-4500</v>
      </c>
      <c r="K91" s="37">
        <f>K90</f>
        <v>-5000</v>
      </c>
      <c r="L91" s="37">
        <f>L90</f>
        <v>-5500</v>
      </c>
    </row>
    <row r="92" spans="2:12" ht="3" customHeight="1" x14ac:dyDescent="0.3"/>
    <row r="93" spans="2:12" x14ac:dyDescent="0.3">
      <c r="B93" s="22" t="s">
        <v>32</v>
      </c>
      <c r="C93" s="22"/>
      <c r="D93" s="22"/>
      <c r="E93" s="22"/>
    </row>
    <row r="94" spans="2:12" x14ac:dyDescent="0.3">
      <c r="B94" s="40" t="s">
        <v>31</v>
      </c>
      <c r="C94" s="40"/>
      <c r="D94" s="40"/>
      <c r="E94" s="40"/>
      <c r="H94" s="36">
        <f ca="1">H113-G113</f>
        <v>-1343.309092451892</v>
      </c>
      <c r="I94" s="36">
        <f ca="1">I113-H113</f>
        <v>-31.959007548108048</v>
      </c>
      <c r="J94" s="36">
        <f ca="1">J113-I113</f>
        <v>0</v>
      </c>
      <c r="K94" s="36">
        <f ca="1">K113-J113</f>
        <v>0</v>
      </c>
      <c r="L94" s="36">
        <f ca="1">L113-K113</f>
        <v>0</v>
      </c>
    </row>
    <row r="95" spans="2:12" x14ac:dyDescent="0.3">
      <c r="B95" s="40" t="s">
        <v>30</v>
      </c>
      <c r="C95" s="40"/>
      <c r="D95" s="40"/>
      <c r="E95" s="40"/>
      <c r="H95" s="36">
        <f>H117-G117</f>
        <v>-500</v>
      </c>
      <c r="I95" s="36">
        <f>I117-H117</f>
        <v>-500</v>
      </c>
      <c r="J95" s="36">
        <f>J117-I117</f>
        <v>-500</v>
      </c>
      <c r="K95" s="36">
        <f>K117-J117</f>
        <v>-500</v>
      </c>
      <c r="L95" s="36">
        <f>L117-K117</f>
        <v>-500</v>
      </c>
    </row>
    <row r="96" spans="2:12" x14ac:dyDescent="0.3">
      <c r="B96" s="39" t="s">
        <v>29</v>
      </c>
      <c r="C96" s="39"/>
      <c r="D96" s="39"/>
      <c r="E96" s="39"/>
      <c r="F96" s="38"/>
      <c r="G96" s="38"/>
      <c r="H96" s="37">
        <f ca="1">SUM(H94:H95)</f>
        <v>-1843.309092451892</v>
      </c>
      <c r="I96" s="37">
        <f ca="1">SUM(I94:I95)</f>
        <v>-531.95900754810805</v>
      </c>
      <c r="J96" s="37">
        <f ca="1">SUM(J94:J95)</f>
        <v>-500</v>
      </c>
      <c r="K96" s="37">
        <f ca="1">SUM(K94:K95)</f>
        <v>-500</v>
      </c>
      <c r="L96" s="37">
        <f ca="1">SUM(L94:L95)</f>
        <v>-500</v>
      </c>
    </row>
    <row r="97" spans="1:12" ht="3" customHeight="1" x14ac:dyDescent="0.3"/>
    <row r="98" spans="1:12" x14ac:dyDescent="0.3">
      <c r="B98" t="s">
        <v>28</v>
      </c>
      <c r="H98" s="36">
        <f ca="1">H87+H91+H96</f>
        <v>0</v>
      </c>
      <c r="I98" s="36">
        <f ca="1">I87+I91+I96</f>
        <v>1324.7377261545355</v>
      </c>
      <c r="J98" s="36">
        <f ca="1">J87+J91+J96</f>
        <v>1491.0376743328343</v>
      </c>
      <c r="K98" s="36">
        <f ca="1">K87+K91+K96</f>
        <v>1685.6414417661126</v>
      </c>
      <c r="L98" s="36">
        <f ca="1">L87+L91+L96</f>
        <v>1947.1055859427252</v>
      </c>
    </row>
    <row r="99" spans="1:12" x14ac:dyDescent="0.3">
      <c r="B99" s="35" t="s">
        <v>27</v>
      </c>
      <c r="C99" s="35"/>
      <c r="D99" s="35"/>
      <c r="E99" s="35"/>
      <c r="F99" s="35"/>
      <c r="G99" s="35"/>
      <c r="H99" s="34">
        <f>G38</f>
        <v>2000</v>
      </c>
      <c r="I99" s="34">
        <f ca="1">H38</f>
        <v>2000</v>
      </c>
      <c r="J99" s="34">
        <f ca="1">I38</f>
        <v>3324.7377261545353</v>
      </c>
      <c r="K99" s="34">
        <f ca="1">J38</f>
        <v>4815.7754004873696</v>
      </c>
      <c r="L99" s="34">
        <f ca="1">K38</f>
        <v>6501.4168422534822</v>
      </c>
    </row>
    <row r="100" spans="1:12" ht="10.5" thickBot="1" x14ac:dyDescent="0.35">
      <c r="B100" s="3" t="s">
        <v>26</v>
      </c>
      <c r="C100" s="3"/>
      <c r="D100" s="3"/>
      <c r="E100" s="3"/>
      <c r="F100" s="3"/>
      <c r="G100" s="3"/>
      <c r="H100" s="33">
        <f ca="1">H98+H99</f>
        <v>2000</v>
      </c>
      <c r="I100" s="33">
        <f ca="1">I98+I99</f>
        <v>3324.7377261545353</v>
      </c>
      <c r="J100" s="33">
        <f ca="1">J98+J99</f>
        <v>4815.7754004873696</v>
      </c>
      <c r="K100" s="33">
        <f ca="1">K98+K99</f>
        <v>6501.4168422534822</v>
      </c>
      <c r="L100" s="33">
        <f ca="1">L98+L99</f>
        <v>8448.5224281962073</v>
      </c>
    </row>
    <row r="102" spans="1:12" ht="20.25" x14ac:dyDescent="0.55000000000000004">
      <c r="B102" s="32" t="s">
        <v>25</v>
      </c>
      <c r="C102" s="32"/>
      <c r="D102" s="32"/>
      <c r="E102" s="32"/>
      <c r="F102" s="30"/>
      <c r="G102" s="30"/>
      <c r="H102" s="30"/>
      <c r="I102" s="30"/>
      <c r="J102" s="30"/>
      <c r="K102" s="30"/>
      <c r="L102" s="30"/>
    </row>
    <row r="103" spans="1:12" ht="12.75" customHeight="1" x14ac:dyDescent="0.55000000000000004">
      <c r="B103" s="31" t="str">
        <f>B2</f>
        <v>Company Name</v>
      </c>
      <c r="C103" s="31"/>
      <c r="D103" s="31"/>
      <c r="E103" s="31"/>
      <c r="F103" s="30"/>
      <c r="G103" s="30"/>
      <c r="H103" s="30"/>
      <c r="I103" s="30"/>
      <c r="J103" s="30"/>
      <c r="K103" s="30"/>
      <c r="L103" s="30"/>
    </row>
    <row r="104" spans="1:12" ht="12.75" customHeight="1" x14ac:dyDescent="0.55000000000000004">
      <c r="B104" s="17" t="s">
        <v>24</v>
      </c>
      <c r="C104" s="17"/>
      <c r="D104" s="17"/>
      <c r="E104" s="17"/>
      <c r="F104" s="30"/>
      <c r="G104" s="30"/>
      <c r="H104" s="30"/>
      <c r="I104" s="30"/>
      <c r="J104" s="30"/>
      <c r="K104" s="30"/>
      <c r="L104" s="30"/>
    </row>
    <row r="105" spans="1:12" ht="5.0999999999999996" customHeight="1" x14ac:dyDescent="0.3"/>
    <row r="106" spans="1:12" x14ac:dyDescent="0.3">
      <c r="A106" s="1" t="s">
        <v>7</v>
      </c>
      <c r="B106" s="85" t="s">
        <v>23</v>
      </c>
      <c r="C106" s="85"/>
      <c r="D106" s="85"/>
      <c r="E106" s="85"/>
      <c r="F106" s="86" t="str">
        <f>'3 Statement Model'!F5</f>
        <v>20X1</v>
      </c>
      <c r="G106" s="86" t="str">
        <f>'3 Statement Model'!G5</f>
        <v>20X2</v>
      </c>
      <c r="H106" s="86" t="str">
        <f>'3 Statement Model'!H5</f>
        <v>20X3</v>
      </c>
      <c r="I106" s="86" t="str">
        <f>'3 Statement Model'!I5</f>
        <v>20X4</v>
      </c>
      <c r="J106" s="86" t="str">
        <f>'3 Statement Model'!J5</f>
        <v>20X5</v>
      </c>
      <c r="K106" s="86" t="str">
        <f>'3 Statement Model'!K5</f>
        <v>20X6</v>
      </c>
      <c r="L106" s="86" t="str">
        <f>'3 Statement Model'!L5</f>
        <v>20X7</v>
      </c>
    </row>
    <row r="107" spans="1:12" ht="5.0999999999999996" customHeight="1" x14ac:dyDescent="0.3">
      <c r="B107" s="29"/>
      <c r="C107" s="29"/>
      <c r="D107" s="29"/>
      <c r="E107" s="29"/>
      <c r="F107" s="16"/>
      <c r="G107" s="16"/>
    </row>
    <row r="108" spans="1:12" x14ac:dyDescent="0.3">
      <c r="B108" s="28" t="s">
        <v>22</v>
      </c>
      <c r="C108" s="28"/>
      <c r="D108" s="28"/>
      <c r="E108" s="28"/>
      <c r="F108" s="27"/>
      <c r="G108" s="27"/>
      <c r="H108" s="14">
        <f>G38</f>
        <v>2000</v>
      </c>
      <c r="I108" s="14">
        <f ca="1">H38</f>
        <v>2000</v>
      </c>
      <c r="J108" s="14">
        <f ca="1">I38</f>
        <v>3324.7377261545353</v>
      </c>
      <c r="K108" s="14">
        <f ca="1">J38</f>
        <v>4815.7754004873696</v>
      </c>
      <c r="L108" s="14">
        <f ca="1">K38</f>
        <v>6501.4168422534822</v>
      </c>
    </row>
    <row r="109" spans="1:12" x14ac:dyDescent="0.3">
      <c r="B109" s="19" t="s">
        <v>21</v>
      </c>
      <c r="C109" s="19"/>
      <c r="D109" s="19"/>
      <c r="E109" s="19"/>
      <c r="F109" s="27"/>
      <c r="G109" s="27"/>
      <c r="H109" s="14">
        <f ca="1">H87+H91</f>
        <v>1843.309092451892</v>
      </c>
      <c r="I109" s="14">
        <f ca="1">I87+I91</f>
        <v>1856.6967337026435</v>
      </c>
      <c r="J109" s="14">
        <f ca="1">J87+J91</f>
        <v>1991.0376743328343</v>
      </c>
      <c r="K109" s="14">
        <f ca="1">K87+K91</f>
        <v>2185.6414417661126</v>
      </c>
      <c r="L109" s="14">
        <f ca="1">L87+L91</f>
        <v>2447.1055859427252</v>
      </c>
    </row>
    <row r="110" spans="1:12" x14ac:dyDescent="0.3">
      <c r="B110" s="19" t="s">
        <v>20</v>
      </c>
      <c r="C110" s="19"/>
      <c r="D110" s="19"/>
      <c r="E110" s="19"/>
      <c r="F110" s="27"/>
      <c r="G110" s="27"/>
      <c r="H110" s="14">
        <f>H95</f>
        <v>-500</v>
      </c>
      <c r="I110" s="14">
        <f>I95</f>
        <v>-500</v>
      </c>
      <c r="J110" s="14">
        <f>J95</f>
        <v>-500</v>
      </c>
      <c r="K110" s="14">
        <f>K95</f>
        <v>-500</v>
      </c>
      <c r="L110" s="14">
        <f>L95</f>
        <v>-500</v>
      </c>
    </row>
    <row r="111" spans="1:12" x14ac:dyDescent="0.3">
      <c r="B111" s="19" t="s">
        <v>19</v>
      </c>
      <c r="C111" s="19"/>
      <c r="D111" s="19"/>
      <c r="E111" s="19"/>
      <c r="F111" s="27"/>
      <c r="G111" s="27"/>
      <c r="H111" s="13">
        <v>2000</v>
      </c>
      <c r="I111" s="13">
        <v>2000</v>
      </c>
      <c r="J111" s="13">
        <v>2000</v>
      </c>
      <c r="K111" s="13">
        <v>2000</v>
      </c>
      <c r="L111" s="13">
        <v>2000</v>
      </c>
    </row>
    <row r="112" spans="1:12" x14ac:dyDescent="0.3">
      <c r="B112" s="26" t="s">
        <v>18</v>
      </c>
      <c r="C112" s="26"/>
      <c r="D112" s="26"/>
      <c r="E112" s="26"/>
      <c r="F112" s="25"/>
      <c r="G112" s="25"/>
      <c r="H112" s="23">
        <f ca="1">H108+H109+H110-H111</f>
        <v>1343.309092451892</v>
      </c>
      <c r="I112" s="23">
        <f ca="1">I108+I109+I110-I111</f>
        <v>1356.6967337026435</v>
      </c>
      <c r="J112" s="23">
        <f ca="1">J108+J109+J110-J111</f>
        <v>2815.7754004873696</v>
      </c>
      <c r="K112" s="23">
        <f ca="1">K108+K109+K110-K111</f>
        <v>4501.4168422534822</v>
      </c>
      <c r="L112" s="23">
        <f ca="1">L108+L109+L110-L111</f>
        <v>6448.5224281962073</v>
      </c>
    </row>
    <row r="113" spans="2:12" ht="11.25" customHeight="1" thickBot="1" x14ac:dyDescent="0.35">
      <c r="B113" s="18" t="s">
        <v>17</v>
      </c>
      <c r="C113" s="18"/>
      <c r="D113" s="18"/>
      <c r="E113" s="18"/>
      <c r="F113" s="2">
        <f>F51</f>
        <v>792</v>
      </c>
      <c r="G113" s="2">
        <f>G51</f>
        <v>1375.2681</v>
      </c>
      <c r="H113" s="2">
        <f ca="1">MAX(0,G113-H112)</f>
        <v>31.959007548108048</v>
      </c>
      <c r="I113" s="2">
        <f ca="1">MAX(0,H113-I112)</f>
        <v>0</v>
      </c>
      <c r="J113" s="2">
        <f ca="1">MAX(0,I113-J112)</f>
        <v>0</v>
      </c>
      <c r="K113" s="2">
        <f ca="1">MAX(0,J113-K112)</f>
        <v>0</v>
      </c>
      <c r="L113" s="2">
        <f ca="1">MAX(0,K113-L112)</f>
        <v>0</v>
      </c>
    </row>
    <row r="114" spans="2:12" ht="5.0999999999999996" customHeight="1" x14ac:dyDescent="0.3">
      <c r="B114" s="24"/>
      <c r="C114" s="24"/>
      <c r="D114" s="24"/>
      <c r="E114" s="24"/>
      <c r="F114" s="23"/>
      <c r="G114" s="23"/>
      <c r="H114" s="23"/>
      <c r="I114" s="23"/>
      <c r="J114" s="23"/>
      <c r="K114" s="23"/>
      <c r="L114" s="23"/>
    </row>
    <row r="115" spans="2:12" x14ac:dyDescent="0.3">
      <c r="B115" s="22" t="s">
        <v>16</v>
      </c>
      <c r="C115" s="22"/>
      <c r="D115" s="22"/>
      <c r="E115" s="22"/>
      <c r="F115" s="4"/>
      <c r="G115" s="4"/>
      <c r="H115" s="4"/>
      <c r="I115" s="4"/>
      <c r="J115" s="4"/>
      <c r="K115" s="4"/>
      <c r="L115" s="4"/>
    </row>
    <row r="116" spans="2:12" ht="5.0999999999999996" customHeight="1" x14ac:dyDescent="0.3">
      <c r="B116" s="22"/>
      <c r="C116" s="22"/>
      <c r="D116" s="22"/>
      <c r="E116" s="22"/>
      <c r="F116" s="4"/>
      <c r="G116" s="4"/>
      <c r="H116" s="4"/>
      <c r="I116" s="4"/>
      <c r="J116" s="4"/>
      <c r="K116" s="4"/>
      <c r="L116" s="4"/>
    </row>
    <row r="117" spans="2:12" x14ac:dyDescent="0.3">
      <c r="B117" s="19" t="s">
        <v>15</v>
      </c>
      <c r="C117" s="19"/>
      <c r="D117" s="19"/>
      <c r="E117" s="19"/>
      <c r="F117" s="14">
        <f>F56</f>
        <v>5000</v>
      </c>
      <c r="G117" s="14">
        <f>G56</f>
        <v>4500</v>
      </c>
      <c r="H117" s="14">
        <f>G117-H118</f>
        <v>4000</v>
      </c>
      <c r="I117" s="14">
        <f>H117-I118</f>
        <v>3500</v>
      </c>
      <c r="J117" s="14">
        <f>I117-J118</f>
        <v>3000</v>
      </c>
      <c r="K117" s="14">
        <f>J117-K118</f>
        <v>2500</v>
      </c>
      <c r="L117" s="14">
        <f>K117-L118</f>
        <v>2000</v>
      </c>
    </row>
    <row r="118" spans="2:12" x14ac:dyDescent="0.3">
      <c r="B118" s="19" t="s">
        <v>14</v>
      </c>
      <c r="C118" s="19"/>
      <c r="D118" s="19"/>
      <c r="E118" s="19"/>
      <c r="F118" s="14">
        <f>F52</f>
        <v>500</v>
      </c>
      <c r="G118" s="14">
        <f>G52</f>
        <v>500</v>
      </c>
      <c r="H118" s="14">
        <f>G118</f>
        <v>500</v>
      </c>
      <c r="I118" s="14">
        <f>H118</f>
        <v>500</v>
      </c>
      <c r="J118" s="14">
        <f>I118</f>
        <v>500</v>
      </c>
      <c r="K118" s="14">
        <f>J118</f>
        <v>500</v>
      </c>
      <c r="L118" s="14">
        <f>K118</f>
        <v>500</v>
      </c>
    </row>
    <row r="119" spans="2:12" ht="5.0999999999999996" customHeight="1" x14ac:dyDescent="0.3">
      <c r="F119" s="4"/>
      <c r="G119" s="4"/>
      <c r="H119" s="4"/>
      <c r="I119" s="4"/>
      <c r="J119" s="4"/>
      <c r="K119" s="4"/>
      <c r="L119" s="4"/>
    </row>
    <row r="120" spans="2:12" x14ac:dyDescent="0.3">
      <c r="B120" s="22" t="s">
        <v>13</v>
      </c>
      <c r="C120" s="22"/>
      <c r="D120" s="22"/>
      <c r="E120" s="22"/>
      <c r="F120" s="21"/>
      <c r="G120" s="21"/>
      <c r="H120" s="21"/>
      <c r="I120" s="21"/>
      <c r="J120" s="21"/>
      <c r="K120" s="21"/>
      <c r="L120" s="21"/>
    </row>
    <row r="121" spans="2:12" ht="5.0999999999999996" customHeight="1" x14ac:dyDescent="0.3">
      <c r="F121" s="4"/>
      <c r="G121" s="4"/>
      <c r="H121" s="4"/>
      <c r="I121" s="4"/>
      <c r="J121" s="4"/>
      <c r="K121" s="4"/>
      <c r="L121" s="4"/>
    </row>
    <row r="122" spans="2:12" x14ac:dyDescent="0.3">
      <c r="B122" s="19" t="s">
        <v>12</v>
      </c>
      <c r="C122" s="19"/>
      <c r="D122" s="19"/>
      <c r="E122" s="19"/>
      <c r="F122" s="4"/>
      <c r="G122" s="4"/>
      <c r="H122" s="20">
        <v>0.08</v>
      </c>
      <c r="I122" s="20">
        <v>0.08</v>
      </c>
      <c r="J122" s="20">
        <v>0.08</v>
      </c>
      <c r="K122" s="20">
        <v>0.08</v>
      </c>
      <c r="L122" s="20">
        <v>0.08</v>
      </c>
    </row>
    <row r="123" spans="2:12" x14ac:dyDescent="0.3">
      <c r="B123" s="19" t="s">
        <v>11</v>
      </c>
      <c r="C123" s="19"/>
      <c r="D123" s="19"/>
      <c r="E123" s="19"/>
      <c r="F123" s="4"/>
      <c r="G123" s="4"/>
      <c r="H123" s="20">
        <v>0.05</v>
      </c>
      <c r="I123" s="20">
        <v>0.05</v>
      </c>
      <c r="J123" s="20">
        <v>0.05</v>
      </c>
      <c r="K123" s="20">
        <v>0.05</v>
      </c>
      <c r="L123" s="20">
        <v>0.05</v>
      </c>
    </row>
    <row r="124" spans="2:12" ht="5.0999999999999996" customHeight="1" x14ac:dyDescent="0.3">
      <c r="B124" s="19"/>
      <c r="C124" s="19"/>
      <c r="D124" s="19"/>
      <c r="E124" s="19"/>
      <c r="F124" s="4"/>
      <c r="G124" s="4"/>
      <c r="H124" s="4"/>
      <c r="I124" s="4"/>
      <c r="J124" s="4"/>
      <c r="K124" s="4"/>
      <c r="L124" s="4"/>
    </row>
    <row r="125" spans="2:12" x14ac:dyDescent="0.3">
      <c r="B125" s="19" t="s">
        <v>10</v>
      </c>
      <c r="C125" s="19"/>
      <c r="D125" s="19"/>
      <c r="E125" s="19"/>
      <c r="F125" s="4"/>
      <c r="G125" s="4"/>
      <c r="H125" s="14">
        <f>AVERAGE(SUM(G117:G118),SUM(H117:H118))*H122</f>
        <v>380</v>
      </c>
      <c r="I125" s="14">
        <f>AVERAGE(SUM(H117:H118),SUM(I117:I118))*I122</f>
        <v>340</v>
      </c>
      <c r="J125" s="14">
        <f>AVERAGE(SUM(I117:I118),SUM(J117:J118))*J122</f>
        <v>300</v>
      </c>
      <c r="K125" s="14">
        <f>AVERAGE(SUM(J117:J118),SUM(K117:K118))*K122</f>
        <v>260</v>
      </c>
      <c r="L125" s="14">
        <f>AVERAGE(SUM(K117:K118),SUM(L117:L118))*L122</f>
        <v>220</v>
      </c>
    </row>
    <row r="126" spans="2:12" x14ac:dyDescent="0.3">
      <c r="B126" s="19" t="s">
        <v>9</v>
      </c>
      <c r="C126" s="19"/>
      <c r="D126" s="19"/>
      <c r="E126" s="19"/>
      <c r="F126" s="4"/>
      <c r="G126" s="4"/>
      <c r="H126" s="14">
        <f ca="1">AVERAGE(G113:H113)*H123</f>
        <v>35.180677688702701</v>
      </c>
      <c r="I126" s="14">
        <f ca="1">AVERAGE(H113:I113)*I123</f>
        <v>0.79897518870270123</v>
      </c>
      <c r="J126" s="14">
        <f ca="1">AVERAGE(I113:J113)*J123</f>
        <v>0</v>
      </c>
      <c r="K126" s="14">
        <f ca="1">AVERAGE(J113:K113)*K123</f>
        <v>0</v>
      </c>
      <c r="L126" s="14">
        <f ca="1">AVERAGE(K113:L113)*L123</f>
        <v>0</v>
      </c>
    </row>
    <row r="127" spans="2:12" ht="5.0999999999999996" customHeight="1" x14ac:dyDescent="0.3">
      <c r="F127" s="4"/>
      <c r="G127" s="4"/>
      <c r="H127" s="4"/>
      <c r="I127" s="4"/>
      <c r="J127" s="4"/>
      <c r="K127" s="4"/>
      <c r="L127" s="4"/>
    </row>
    <row r="128" spans="2:12" ht="10.5" thickBot="1" x14ac:dyDescent="0.35">
      <c r="B128" s="18" t="s">
        <v>8</v>
      </c>
      <c r="C128" s="18"/>
      <c r="D128" s="18"/>
      <c r="E128" s="18"/>
      <c r="F128" s="2"/>
      <c r="G128" s="2"/>
      <c r="H128" s="2">
        <f ca="1">SUM(H125:H126)</f>
        <v>415.1806776887027</v>
      </c>
      <c r="I128" s="2">
        <f ca="1">SUM(I125:I126)</f>
        <v>340.79897518870268</v>
      </c>
      <c r="J128" s="2">
        <f ca="1">SUM(J125:J126)</f>
        <v>300</v>
      </c>
      <c r="K128" s="2">
        <f ca="1">SUM(K125:K126)</f>
        <v>260</v>
      </c>
      <c r="L128" s="2">
        <f ca="1">SUM(L125:L126)</f>
        <v>220</v>
      </c>
    </row>
    <row r="129" spans="1:12" x14ac:dyDescent="0.3">
      <c r="F129" s="4"/>
      <c r="G129" s="4"/>
      <c r="H129" s="4"/>
      <c r="I129" s="4"/>
      <c r="J129" s="4"/>
      <c r="K129" s="4"/>
      <c r="L129" s="4"/>
    </row>
    <row r="130" spans="1:12" x14ac:dyDescent="0.3">
      <c r="A130" s="1" t="s">
        <v>7</v>
      </c>
      <c r="B130" s="85" t="s">
        <v>6</v>
      </c>
      <c r="C130" s="85"/>
      <c r="D130" s="85"/>
      <c r="E130" s="85"/>
      <c r="F130" s="86" t="str">
        <f>F106</f>
        <v>20X1</v>
      </c>
      <c r="G130" s="86" t="str">
        <f>G106</f>
        <v>20X2</v>
      </c>
      <c r="H130" s="86" t="str">
        <f>H106</f>
        <v>20X3</v>
      </c>
      <c r="I130" s="86" t="str">
        <f>I106</f>
        <v>20X4</v>
      </c>
      <c r="J130" s="86" t="str">
        <f>J106</f>
        <v>20X5</v>
      </c>
      <c r="K130" s="86" t="str">
        <f>K106</f>
        <v>20X6</v>
      </c>
      <c r="L130" s="86" t="str">
        <f>L106</f>
        <v>20X7</v>
      </c>
    </row>
    <row r="131" spans="1:12" ht="5.0999999999999996" customHeight="1" x14ac:dyDescent="0.3">
      <c r="B131" s="17"/>
      <c r="C131" s="17"/>
      <c r="D131" s="17"/>
      <c r="E131" s="17"/>
      <c r="F131" s="16"/>
      <c r="G131" s="16"/>
      <c r="H131" s="16"/>
      <c r="I131" s="16"/>
      <c r="J131" s="16"/>
      <c r="K131" s="16"/>
      <c r="L131" s="16"/>
    </row>
    <row r="132" spans="1:12" x14ac:dyDescent="0.3">
      <c r="B132" s="15" t="s">
        <v>5</v>
      </c>
      <c r="C132" s="15"/>
      <c r="D132" s="15"/>
      <c r="E132" s="15"/>
      <c r="F132" s="14"/>
      <c r="G132" s="14"/>
      <c r="H132" s="4">
        <f>G45</f>
        <v>10932</v>
      </c>
      <c r="I132" s="4">
        <f>H138</f>
        <v>11159.213165529469</v>
      </c>
      <c r="J132" s="4">
        <f>I138</f>
        <v>11559.147647611884</v>
      </c>
      <c r="K132" s="4">
        <f>J138</f>
        <v>12099.07557790254</v>
      </c>
      <c r="L132" s="4">
        <f>K138</f>
        <v>12742.996301222263</v>
      </c>
    </row>
    <row r="133" spans="1:12" x14ac:dyDescent="0.3">
      <c r="B133" t="s">
        <v>4</v>
      </c>
      <c r="F133" s="12"/>
      <c r="G133" s="12"/>
      <c r="H133" s="13">
        <v>3500</v>
      </c>
      <c r="I133" s="13">
        <f>H133+500</f>
        <v>4000</v>
      </c>
      <c r="J133" s="13">
        <f>I133+500</f>
        <v>4500</v>
      </c>
      <c r="K133" s="13">
        <f>J133+500</f>
        <v>5000</v>
      </c>
      <c r="L133" s="13">
        <f>K133+500</f>
        <v>5500</v>
      </c>
    </row>
    <row r="134" spans="1:12" ht="5.0999999999999996" customHeight="1" x14ac:dyDescent="0.3">
      <c r="F134" s="12"/>
      <c r="G134" s="12"/>
      <c r="H134" s="11"/>
      <c r="I134" s="11"/>
      <c r="J134" s="11"/>
      <c r="K134" s="11"/>
      <c r="L134" s="11"/>
    </row>
    <row r="135" spans="1:12" x14ac:dyDescent="0.3">
      <c r="B135" t="s">
        <v>3</v>
      </c>
      <c r="F135" s="10" t="s">
        <v>2</v>
      </c>
      <c r="G135" s="9"/>
      <c r="H135" s="4">
        <f>H136*H7</f>
        <v>3272.7868344705316</v>
      </c>
      <c r="I135" s="4">
        <f>I136*I7</f>
        <v>3600.0655179175851</v>
      </c>
      <c r="J135" s="4">
        <f>J136*J7</f>
        <v>3960.0720697093434</v>
      </c>
      <c r="K135" s="4">
        <f>K136*K7</f>
        <v>4356.0792766802788</v>
      </c>
      <c r="L135" s="4">
        <f>L136*L7</f>
        <v>4791.6872043483063</v>
      </c>
    </row>
    <row r="136" spans="1:12" s="5" customFormat="1" x14ac:dyDescent="0.3">
      <c r="A136" s="8"/>
      <c r="B136" s="7" t="s">
        <v>1</v>
      </c>
      <c r="C136" s="7"/>
      <c r="D136" s="7"/>
      <c r="E136" s="7"/>
      <c r="F136" s="6">
        <f>F31/F7</f>
        <v>3.5566539515392466E-2</v>
      </c>
      <c r="G136" s="6">
        <f>G31/G7</f>
        <v>3.5704019546782928E-2</v>
      </c>
      <c r="H136" s="6">
        <f>AVERAGE($F$136:$G$136)</f>
        <v>3.5635279531087694E-2</v>
      </c>
      <c r="I136" s="6">
        <f>AVERAGE($F$136:$G$136)</f>
        <v>3.5635279531087694E-2</v>
      </c>
      <c r="J136" s="6">
        <f>AVERAGE($F$136:$G$136)</f>
        <v>3.5635279531087694E-2</v>
      </c>
      <c r="K136" s="6">
        <f>AVERAGE($F$136:$G$136)</f>
        <v>3.5635279531087694E-2</v>
      </c>
      <c r="L136" s="6">
        <f>AVERAGE($F$136:$G$136)</f>
        <v>3.5635279531087694E-2</v>
      </c>
    </row>
    <row r="137" spans="1:12" ht="5.0999999999999996" customHeight="1" x14ac:dyDescent="0.3">
      <c r="F137" s="4"/>
      <c r="G137" s="4"/>
      <c r="H137" s="4"/>
      <c r="I137" s="4"/>
      <c r="J137" s="4"/>
      <c r="K137" s="4"/>
      <c r="L137" s="4"/>
    </row>
    <row r="138" spans="1:12" ht="10.5" thickBot="1" x14ac:dyDescent="0.35">
      <c r="B138" s="3" t="s">
        <v>0</v>
      </c>
      <c r="C138" s="3"/>
      <c r="D138" s="3"/>
      <c r="E138" s="3"/>
      <c r="F138" s="2"/>
      <c r="G138" s="2"/>
      <c r="H138" s="2">
        <f>H132+H133-H135</f>
        <v>11159.213165529469</v>
      </c>
      <c r="I138" s="2">
        <f>I132+I133-I135</f>
        <v>11559.147647611884</v>
      </c>
      <c r="J138" s="2">
        <f>J132+J133-J135</f>
        <v>12099.07557790254</v>
      </c>
      <c r="K138" s="2">
        <f>K132+K133-K135</f>
        <v>12742.996301222263</v>
      </c>
      <c r="L138" s="2">
        <f>L132+L133-L135</f>
        <v>13451.30909687396</v>
      </c>
    </row>
  </sheetData>
  <printOptions horizontalCentered="1"/>
  <pageMargins left="0.7" right="0.7" top="0.75" bottom="0.75" header="0.3" footer="0.3"/>
  <pageSetup paperSize="5" scale="78" orientation="portrait" r:id="rId1"/>
  <rowBreaks count="1" manualBreakCount="1">
    <brk id="72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 Statement Model</vt:lpstr>
      <vt:lpstr>'3 Statement Model'!Print_Area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Lynch</dc:creator>
  <cp:lastModifiedBy>Peter Lynch</cp:lastModifiedBy>
  <dcterms:created xsi:type="dcterms:W3CDTF">2017-07-02T18:11:01Z</dcterms:created>
  <dcterms:modified xsi:type="dcterms:W3CDTF">2017-07-02T18:13:52Z</dcterms:modified>
</cp:coreProperties>
</file>